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7_02_1500_5_basil_14_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V13" i="1"/>
  <c r="CB13" i="1" s="1"/>
  <c r="X13" i="1"/>
  <c r="Y13" i="1"/>
  <c r="AH13" i="1"/>
  <c r="AJ13" i="1" s="1"/>
  <c r="BG13" i="1"/>
  <c r="E13" i="1" s="1"/>
  <c r="BI13" i="1"/>
  <c r="BJ13" i="1"/>
  <c r="BK13" i="1"/>
  <c r="BP13" i="1"/>
  <c r="BQ13" i="1" s="1"/>
  <c r="BT13" i="1" s="1"/>
  <c r="BS13" i="1"/>
  <c r="CA13" i="1"/>
  <c r="O13" i="1" s="1"/>
  <c r="CC13" i="1"/>
  <c r="P13" i="1" s="1"/>
  <c r="CD13" i="1"/>
  <c r="CE13" i="1"/>
  <c r="Q14" i="1"/>
  <c r="V14" i="1"/>
  <c r="X14" i="1"/>
  <c r="Y14" i="1"/>
  <c r="AH14" i="1"/>
  <c r="AJ14" i="1" s="1"/>
  <c r="BG14" i="1"/>
  <c r="E14" i="1" s="1"/>
  <c r="BI14" i="1"/>
  <c r="BJ14" i="1"/>
  <c r="BK14" i="1"/>
  <c r="BP14" i="1"/>
  <c r="BQ14" i="1" s="1"/>
  <c r="BT14" i="1" s="1"/>
  <c r="BS14" i="1"/>
  <c r="CA14" i="1"/>
  <c r="O14" i="1" s="1"/>
  <c r="CB14" i="1"/>
  <c r="CC14" i="1"/>
  <c r="P14" i="1" s="1"/>
  <c r="CD14" i="1"/>
  <c r="CE14" i="1"/>
  <c r="E15" i="1"/>
  <c r="Q15" i="1"/>
  <c r="V15" i="1"/>
  <c r="AC15" i="1" s="1"/>
  <c r="X15" i="1"/>
  <c r="Y15" i="1"/>
  <c r="AH15" i="1"/>
  <c r="AJ15" i="1" s="1"/>
  <c r="BG15" i="1"/>
  <c r="BH15" i="1"/>
  <c r="AD15" i="1" s="1"/>
  <c r="BI15" i="1"/>
  <c r="BJ15" i="1"/>
  <c r="BK15" i="1"/>
  <c r="BP15" i="1"/>
  <c r="BQ15" i="1" s="1"/>
  <c r="BS15" i="1"/>
  <c r="CA15" i="1"/>
  <c r="O15" i="1" s="1"/>
  <c r="CB15" i="1"/>
  <c r="CC15" i="1"/>
  <c r="P15" i="1" s="1"/>
  <c r="CD15" i="1"/>
  <c r="CE15" i="1"/>
  <c r="Q16" i="1"/>
  <c r="V16" i="1"/>
  <c r="AC16" i="1" s="1"/>
  <c r="X16" i="1"/>
  <c r="Y16" i="1"/>
  <c r="AH16" i="1"/>
  <c r="AJ16" i="1" s="1"/>
  <c r="BG16" i="1"/>
  <c r="BH16" i="1" s="1"/>
  <c r="BI16" i="1"/>
  <c r="BJ16" i="1"/>
  <c r="BK16" i="1"/>
  <c r="BP16" i="1"/>
  <c r="BQ16" i="1" s="1"/>
  <c r="BT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E17" i="1" s="1"/>
  <c r="BI17" i="1"/>
  <c r="BJ17" i="1"/>
  <c r="BK17" i="1"/>
  <c r="BP17" i="1"/>
  <c r="BQ17" i="1" s="1"/>
  <c r="BT17" i="1" s="1"/>
  <c r="BS17" i="1"/>
  <c r="CA17" i="1"/>
  <c r="O17" i="1" s="1"/>
  <c r="CC17" i="1"/>
  <c r="P17" i="1" s="1"/>
  <c r="CD17" i="1"/>
  <c r="CE17" i="1"/>
  <c r="Q18" i="1"/>
  <c r="AC18" i="1" s="1"/>
  <c r="V18" i="1"/>
  <c r="X18" i="1"/>
  <c r="Y18" i="1"/>
  <c r="AH18" i="1"/>
  <c r="AJ18" i="1" s="1"/>
  <c r="BG18" i="1"/>
  <c r="E18" i="1" s="1"/>
  <c r="BH18" i="1"/>
  <c r="AD18" i="1" s="1"/>
  <c r="BI18" i="1"/>
  <c r="BJ18" i="1"/>
  <c r="BK18" i="1"/>
  <c r="BP18" i="1"/>
  <c r="BQ18" i="1" s="1"/>
  <c r="BS18" i="1"/>
  <c r="CA18" i="1"/>
  <c r="O18" i="1" s="1"/>
  <c r="CB18" i="1"/>
  <c r="CC18" i="1"/>
  <c r="P18" i="1" s="1"/>
  <c r="CD18" i="1"/>
  <c r="CE18" i="1"/>
  <c r="Q19" i="1"/>
  <c r="V19" i="1"/>
  <c r="CB19" i="1" s="1"/>
  <c r="X19" i="1"/>
  <c r="Y19" i="1"/>
  <c r="AH19" i="1"/>
  <c r="AJ19" i="1" s="1"/>
  <c r="BG19" i="1"/>
  <c r="BH19" i="1" s="1"/>
  <c r="AD19" i="1" s="1"/>
  <c r="BI19" i="1"/>
  <c r="BJ19" i="1"/>
  <c r="BK19" i="1"/>
  <c r="BP19" i="1"/>
  <c r="BQ19" i="1" s="1"/>
  <c r="BT19" i="1" s="1"/>
  <c r="BS19" i="1"/>
  <c r="CA19" i="1"/>
  <c r="O19" i="1" s="1"/>
  <c r="CC19" i="1"/>
  <c r="P19" i="1" s="1"/>
  <c r="CD19" i="1"/>
  <c r="CE19" i="1"/>
  <c r="Q20" i="1"/>
  <c r="V20" i="1"/>
  <c r="X20" i="1"/>
  <c r="Y20" i="1"/>
  <c r="AH20" i="1"/>
  <c r="AJ20" i="1" s="1"/>
  <c r="BG20" i="1"/>
  <c r="BH20" i="1" s="1"/>
  <c r="BI20" i="1"/>
  <c r="BJ20" i="1"/>
  <c r="BK20" i="1"/>
  <c r="BP20" i="1"/>
  <c r="BQ20" i="1" s="1"/>
  <c r="BT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T21" i="1" s="1"/>
  <c r="BS21" i="1"/>
  <c r="CA21" i="1"/>
  <c r="O21" i="1" s="1"/>
  <c r="CC21" i="1"/>
  <c r="P21" i="1" s="1"/>
  <c r="CD21" i="1"/>
  <c r="CE21" i="1"/>
  <c r="Q22" i="1"/>
  <c r="V22" i="1"/>
  <c r="X22" i="1"/>
  <c r="Y22" i="1"/>
  <c r="AH22" i="1"/>
  <c r="AJ22" i="1" s="1"/>
  <c r="BG22" i="1"/>
  <c r="E22" i="1" s="1"/>
  <c r="BI22" i="1"/>
  <c r="BJ22" i="1"/>
  <c r="BK22" i="1"/>
  <c r="BP22" i="1"/>
  <c r="BQ22" i="1" s="1"/>
  <c r="BS22" i="1"/>
  <c r="CA22" i="1"/>
  <c r="O22" i="1" s="1"/>
  <c r="CB22" i="1"/>
  <c r="CC22" i="1"/>
  <c r="P22" i="1" s="1"/>
  <c r="CD22" i="1"/>
  <c r="CE22" i="1"/>
  <c r="Q23" i="1"/>
  <c r="V23" i="1"/>
  <c r="CB23" i="1" s="1"/>
  <c r="X23" i="1"/>
  <c r="Y23" i="1"/>
  <c r="AC23" i="1"/>
  <c r="AH23" i="1"/>
  <c r="AJ23" i="1" s="1"/>
  <c r="BG23" i="1"/>
  <c r="BH23" i="1" s="1"/>
  <c r="AD23" i="1" s="1"/>
  <c r="BI23" i="1"/>
  <c r="BJ23" i="1"/>
  <c r="BK23" i="1"/>
  <c r="BP23" i="1"/>
  <c r="BQ23" i="1" s="1"/>
  <c r="BT23" i="1" s="1"/>
  <c r="BS23" i="1"/>
  <c r="CA23" i="1"/>
  <c r="O23" i="1" s="1"/>
  <c r="CC23" i="1"/>
  <c r="P23" i="1" s="1"/>
  <c r="CD23" i="1"/>
  <c r="CE23" i="1"/>
  <c r="Q24" i="1"/>
  <c r="V24" i="1"/>
  <c r="CB24" i="1" s="1"/>
  <c r="X24" i="1"/>
  <c r="Y24" i="1"/>
  <c r="AH24" i="1"/>
  <c r="AJ24" i="1" s="1"/>
  <c r="BG24" i="1"/>
  <c r="BH24" i="1" s="1"/>
  <c r="BI24" i="1"/>
  <c r="BJ24" i="1"/>
  <c r="BK24" i="1"/>
  <c r="BP24" i="1"/>
  <c r="BQ24" i="1" s="1"/>
  <c r="BT24" i="1" s="1"/>
  <c r="BS24" i="1"/>
  <c r="CA24" i="1"/>
  <c r="O24" i="1" s="1"/>
  <c r="CC24" i="1"/>
  <c r="P24" i="1" s="1"/>
  <c r="CD24" i="1"/>
  <c r="CE24" i="1"/>
  <c r="Q25" i="1"/>
  <c r="V25" i="1"/>
  <c r="X25" i="1"/>
  <c r="Y25" i="1"/>
  <c r="AH25" i="1"/>
  <c r="AJ25" i="1" s="1"/>
  <c r="BG25" i="1"/>
  <c r="E25" i="1" s="1"/>
  <c r="BI25" i="1"/>
  <c r="BJ25" i="1"/>
  <c r="BK25" i="1"/>
  <c r="BP25" i="1"/>
  <c r="BQ25" i="1" s="1"/>
  <c r="BT25" i="1" s="1"/>
  <c r="BS25" i="1"/>
  <c r="CA25" i="1"/>
  <c r="O25" i="1" s="1"/>
  <c r="CB25" i="1"/>
  <c r="CC25" i="1"/>
  <c r="P25" i="1" s="1"/>
  <c r="CD25" i="1"/>
  <c r="CE25" i="1"/>
  <c r="AC20" i="1" l="1"/>
  <c r="AC19" i="1"/>
  <c r="E23" i="1"/>
  <c r="BY23" i="1" s="1"/>
  <c r="BY15" i="1"/>
  <c r="AC17" i="1"/>
  <c r="BT15" i="1"/>
  <c r="AC14" i="1"/>
  <c r="BL23" i="1"/>
  <c r="AF23" i="1" s="1"/>
  <c r="BM23" i="1" s="1"/>
  <c r="AE23" i="1" s="1"/>
  <c r="BT18" i="1"/>
  <c r="AC13" i="1"/>
  <c r="AC25" i="1"/>
  <c r="BH22" i="1"/>
  <c r="AD22" i="1" s="1"/>
  <c r="AC22" i="1"/>
  <c r="CB20" i="1"/>
  <c r="E19" i="1"/>
  <c r="BY19" i="1" s="1"/>
  <c r="BL18" i="1"/>
  <c r="AF18" i="1" s="1"/>
  <c r="BM18" i="1" s="1"/>
  <c r="AE18" i="1" s="1"/>
  <c r="BL19" i="1"/>
  <c r="AF19" i="1" s="1"/>
  <c r="BM19" i="1" s="1"/>
  <c r="AE19" i="1" s="1"/>
  <c r="CB16" i="1"/>
  <c r="AC24" i="1"/>
  <c r="BT22" i="1"/>
  <c r="AC21" i="1"/>
  <c r="BL15" i="1"/>
  <c r="AF15" i="1" s="1"/>
  <c r="BM15" i="1" s="1"/>
  <c r="BL22" i="1"/>
  <c r="AF22" i="1" s="1"/>
  <c r="BM22" i="1" s="1"/>
  <c r="BN22" i="1" s="1"/>
  <c r="BO22" i="1" s="1"/>
  <c r="BR22" i="1" s="1"/>
  <c r="F22" i="1" s="1"/>
  <c r="BU22" i="1" s="1"/>
  <c r="G22" i="1" s="1"/>
  <c r="BH14" i="1"/>
  <c r="AD14" i="1" s="1"/>
  <c r="BY25" i="1"/>
  <c r="W25" i="1"/>
  <c r="AD16" i="1"/>
  <c r="BL16" i="1"/>
  <c r="AF16" i="1" s="1"/>
  <c r="BM16" i="1" s="1"/>
  <c r="W18" i="1"/>
  <c r="BY18" i="1"/>
  <c r="W17" i="1"/>
  <c r="BY17" i="1"/>
  <c r="AD20" i="1"/>
  <c r="BL20" i="1"/>
  <c r="AF20" i="1" s="1"/>
  <c r="BM20" i="1" s="1"/>
  <c r="AD24" i="1"/>
  <c r="BL24" i="1"/>
  <c r="AF24" i="1" s="1"/>
  <c r="BM24" i="1" s="1"/>
  <c r="W21" i="1"/>
  <c r="BY21" i="1"/>
  <c r="W14" i="1"/>
  <c r="BY14" i="1"/>
  <c r="W22" i="1"/>
  <c r="BY22" i="1"/>
  <c r="BY13" i="1"/>
  <c r="W13" i="1"/>
  <c r="E24" i="1"/>
  <c r="E20" i="1"/>
  <c r="E16" i="1"/>
  <c r="W23" i="1"/>
  <c r="W15" i="1"/>
  <c r="BH25" i="1"/>
  <c r="BH21" i="1"/>
  <c r="BH17" i="1"/>
  <c r="BH13" i="1"/>
  <c r="BN18" i="1" l="1"/>
  <c r="BO18" i="1" s="1"/>
  <c r="BR18" i="1" s="1"/>
  <c r="F18" i="1" s="1"/>
  <c r="BU18" i="1" s="1"/>
  <c r="G18" i="1" s="1"/>
  <c r="BN23" i="1"/>
  <c r="BO23" i="1" s="1"/>
  <c r="BR23" i="1" s="1"/>
  <c r="F23" i="1" s="1"/>
  <c r="BN15" i="1"/>
  <c r="BO15" i="1" s="1"/>
  <c r="BR15" i="1" s="1"/>
  <c r="F15" i="1" s="1"/>
  <c r="BU15" i="1" s="1"/>
  <c r="G15" i="1" s="1"/>
  <c r="BV15" i="1" s="1"/>
  <c r="BX22" i="1"/>
  <c r="BZ22" i="1" s="1"/>
  <c r="AE15" i="1"/>
  <c r="W19" i="1"/>
  <c r="AE22" i="1"/>
  <c r="BN19" i="1"/>
  <c r="BO19" i="1" s="1"/>
  <c r="BR19" i="1" s="1"/>
  <c r="F19" i="1" s="1"/>
  <c r="BU19" i="1" s="1"/>
  <c r="G19" i="1" s="1"/>
  <c r="BV19" i="1" s="1"/>
  <c r="BL14" i="1"/>
  <c r="AF14" i="1" s="1"/>
  <c r="BM14" i="1" s="1"/>
  <c r="BY16" i="1"/>
  <c r="W16" i="1"/>
  <c r="AE20" i="1"/>
  <c r="BN20" i="1"/>
  <c r="BO20" i="1" s="1"/>
  <c r="BR20" i="1" s="1"/>
  <c r="F20" i="1" s="1"/>
  <c r="BU20" i="1" s="1"/>
  <c r="G20" i="1" s="1"/>
  <c r="AE16" i="1"/>
  <c r="BN16" i="1"/>
  <c r="BO16" i="1" s="1"/>
  <c r="BR16" i="1" s="1"/>
  <c r="F16" i="1" s="1"/>
  <c r="BU16" i="1" s="1"/>
  <c r="G16" i="1" s="1"/>
  <c r="AD17" i="1"/>
  <c r="BL17" i="1"/>
  <c r="AF17" i="1" s="1"/>
  <c r="BM17" i="1" s="1"/>
  <c r="BY24" i="1"/>
  <c r="W24" i="1"/>
  <c r="AD13" i="1"/>
  <c r="BL13" i="1"/>
  <c r="AF13" i="1" s="1"/>
  <c r="BM13" i="1" s="1"/>
  <c r="AD21" i="1"/>
  <c r="BL21" i="1"/>
  <c r="AF21" i="1" s="1"/>
  <c r="BM21" i="1" s="1"/>
  <c r="BW15" i="1"/>
  <c r="BY20" i="1"/>
  <c r="W20" i="1"/>
  <c r="AD25" i="1"/>
  <c r="BL25" i="1"/>
  <c r="AF25" i="1" s="1"/>
  <c r="BM25" i="1" s="1"/>
  <c r="BX18" i="1"/>
  <c r="BZ18" i="1" s="1"/>
  <c r="BV18" i="1"/>
  <c r="BW18" i="1"/>
  <c r="AE24" i="1"/>
  <c r="BN24" i="1"/>
  <c r="BO24" i="1" s="1"/>
  <c r="BR24" i="1" s="1"/>
  <c r="F24" i="1" s="1"/>
  <c r="BU24" i="1" s="1"/>
  <c r="G24" i="1" s="1"/>
  <c r="BV22" i="1"/>
  <c r="BW22" i="1"/>
  <c r="BU23" i="1" l="1"/>
  <c r="G23" i="1" s="1"/>
  <c r="BX23" i="1"/>
  <c r="BZ23" i="1" s="1"/>
  <c r="BX15" i="1"/>
  <c r="BZ15" i="1" s="1"/>
  <c r="BN14" i="1"/>
  <c r="BO14" i="1" s="1"/>
  <c r="BR14" i="1" s="1"/>
  <c r="F14" i="1" s="1"/>
  <c r="AE14" i="1"/>
  <c r="BW19" i="1"/>
  <c r="BX19" i="1"/>
  <c r="BZ19" i="1" s="1"/>
  <c r="BX16" i="1"/>
  <c r="BZ16" i="1" s="1"/>
  <c r="BW20" i="1"/>
  <c r="BV20" i="1"/>
  <c r="BN17" i="1"/>
  <c r="BO17" i="1" s="1"/>
  <c r="BR17" i="1" s="1"/>
  <c r="F17" i="1" s="1"/>
  <c r="BU17" i="1" s="1"/>
  <c r="G17" i="1" s="1"/>
  <c r="AE17" i="1"/>
  <c r="BN21" i="1"/>
  <c r="BO21" i="1" s="1"/>
  <c r="BR21" i="1" s="1"/>
  <c r="F21" i="1" s="1"/>
  <c r="BU21" i="1" s="1"/>
  <c r="G21" i="1" s="1"/>
  <c r="AE21" i="1"/>
  <c r="BN13" i="1"/>
  <c r="BO13" i="1" s="1"/>
  <c r="BR13" i="1" s="1"/>
  <c r="F13" i="1" s="1"/>
  <c r="BU13" i="1" s="1"/>
  <c r="G13" i="1" s="1"/>
  <c r="AE13" i="1"/>
  <c r="BV24" i="1"/>
  <c r="BW24" i="1"/>
  <c r="BW16" i="1"/>
  <c r="BV16" i="1"/>
  <c r="BN25" i="1"/>
  <c r="BO25" i="1" s="1"/>
  <c r="BR25" i="1" s="1"/>
  <c r="F25" i="1" s="1"/>
  <c r="AE25" i="1"/>
  <c r="BX20" i="1"/>
  <c r="BZ20" i="1" s="1"/>
  <c r="BX24" i="1"/>
  <c r="BZ24" i="1" s="1"/>
  <c r="BV23" i="1" l="1"/>
  <c r="BW23" i="1"/>
  <c r="BU14" i="1"/>
  <c r="G14" i="1" s="1"/>
  <c r="BX14" i="1"/>
  <c r="BZ14" i="1" s="1"/>
  <c r="BV21" i="1"/>
  <c r="BW21" i="1"/>
  <c r="BV17" i="1"/>
  <c r="BW17" i="1"/>
  <c r="BU25" i="1"/>
  <c r="G25" i="1" s="1"/>
  <c r="BX25" i="1"/>
  <c r="BZ25" i="1" s="1"/>
  <c r="BX13" i="1"/>
  <c r="BZ13" i="1" s="1"/>
  <c r="BV13" i="1"/>
  <c r="BW13" i="1"/>
  <c r="BX17" i="1"/>
  <c r="BZ17" i="1" s="1"/>
  <c r="BX21" i="1"/>
  <c r="BZ21" i="1" s="1"/>
  <c r="BV14" i="1" l="1"/>
  <c r="BW14" i="1"/>
  <c r="BV25" i="1"/>
  <c r="BW25" i="1"/>
</calcChain>
</file>

<file path=xl/sharedStrings.xml><?xml version="1.0" encoding="utf-8"?>
<sst xmlns="http://schemas.openxmlformats.org/spreadsheetml/2006/main" count="193" uniqueCount="112">
  <si>
    <t>OPEN 6.3.4</t>
  </si>
  <si>
    <t>Fri Feb  7 2020 14:38:48</t>
  </si>
  <si>
    <t>Unit=</t>
  </si>
  <si>
    <t>PSC-4213</t>
  </si>
  <si>
    <t>LCF=</t>
  </si>
  <si>
    <t>LCF-2205</t>
  </si>
  <si>
    <t>LCFCals=</t>
  </si>
  <si>
    <t>LightSource=</t>
  </si>
  <si>
    <t>6400-40 Fluorometer</t>
  </si>
  <si>
    <t>A/D AvgTime=</t>
  </si>
  <si>
    <t>Config=</t>
  </si>
  <si>
    <t>/User/Configs/UserPrefs/LCF2205.xml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</si>
  <si>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</si>
  <si>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</si>
  <si>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</si>
  <si>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</si>
  <si>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</si>
  <si>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</si>
  <si>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</si>
  <si>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</si>
  <si>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</si>
  <si>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</si>
  <si>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</si>
  <si>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</si>
  <si>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</si>
  <si>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</si>
  <si>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</si>
  <si>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</si>
  <si>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</si>
  <si>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</si>
  <si>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</si>
  <si>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</si>
  <si>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</si>
  <si>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</si>
  <si>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</si>
  <si>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</si>
  <si>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</si>
  <si>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</si>
  <si>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</si>
  <si>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</si>
  <si>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</si>
  <si>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</si>
  <si>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</si>
  <si>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</si>
  <si>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</si>
  <si>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</si>
  <si>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</si>
  <si>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</si>
  <si>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</si>
  <si>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</si>
  <si>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</si>
  <si>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</si>
  <si>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</si>
  <si>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</si>
  <si>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</si>
  <si>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</si>
  <si>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</si>
  <si>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</si>
  <si>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</si>
  <si>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</si>
  <si>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</si>
  <si>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</si>
  <si>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</si>
  <si>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</si>
  <si>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</si>
  <si>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</si>
  <si>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</si>
  <si>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</si>
  <si>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</si>
  <si>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</si>
  <si>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</si>
  <si>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</si>
  <si>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</si>
  <si>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</si>
  <si>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</si>
  <si>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</si>
  <si>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</si>
  <si>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</si>
  <si>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</si>
  <si>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</si>
  <si>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</si>
  <si>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</si>
  <si>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</si>
  <si>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</si>
  <si>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</si>
  <si>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</si>
  <si>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</si>
  <si>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</si>
  <si>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</si>
  <si>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</si>
  <si>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</si>
  <si>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</si>
  <si>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</si>
  <si>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</si>
  <si>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</si>
  <si>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</si>
  <si>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14:40:53</t>
  </si>
  <si>
    <t>15:26:56</t>
  </si>
  <si>
    <t>15:28:29</t>
  </si>
  <si>
    <t>15:30:03</t>
  </si>
  <si>
    <t>15:31:48</t>
  </si>
  <si>
    <t>15:33:18</t>
  </si>
  <si>
    <t>15:34:53</t>
  </si>
  <si>
    <t>15:36:16</t>
  </si>
  <si>
    <t>15:38:39</t>
  </si>
  <si>
    <t>15:40:02</t>
  </si>
  <si>
    <t>15:42:25</t>
  </si>
  <si>
    <t>15:43:48</t>
  </si>
  <si>
    <t>16:11:45</t>
  </si>
  <si>
    <t>Fop</t>
  </si>
  <si>
    <t>Fmp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</si>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</sst>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93"/>
  <sheetViews>
    <sheetView tabSelected="1" topLeftCell="A11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-2.059999942779541</v>
      </c>
      <c r="C5" s="1">
        <v>-0.31999999284744263</v>
      </c>
      <c r="D5" s="1">
        <v>-2933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109</v>
      </c>
      <c r="M11" s="1" t="s">
        <v>110</v>
      </c>
      <c r="N11" s="1" t="s">
        <v>25</v>
      </c>
      <c r="O11" s="1" t="s">
        <v>26</v>
      </c>
      <c r="P11" s="1" t="s">
        <v>111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163.4999987250194</v>
      </c>
      <c r="D13" s="1">
        <v>0</v>
      </c>
      <c r="E13">
        <f t="shared" ref="E13:E25" si="0">(AN13-AO13*(1000-AP13)/(1000-AQ13))*BG13</f>
        <v>5.5411522810624367</v>
      </c>
      <c r="F13">
        <f t="shared" ref="F13:F25" si="1">IF(BR13&lt;&gt;0,1/(1/BR13-1/AJ13),0)</f>
        <v>0.13885618374285408</v>
      </c>
      <c r="G13">
        <f t="shared" ref="G13:G25" si="2">((BU13-BH13/2)*AO13-E13)/(BU13+BH13/2)</f>
        <v>322.00374810130069</v>
      </c>
      <c r="H13" s="1">
        <v>22</v>
      </c>
      <c r="I13" s="1">
        <v>0</v>
      </c>
      <c r="J13" s="1">
        <v>276.110107421875</v>
      </c>
      <c r="K13" s="1">
        <v>1798.34326171875</v>
      </c>
      <c r="L13" s="1">
        <v>0</v>
      </c>
      <c r="M13" s="1">
        <v>1653.7318115234375</v>
      </c>
      <c r="N13" s="1">
        <v>471.22036743164063</v>
      </c>
      <c r="O13">
        <f t="shared" ref="O13:O25" si="3">CA13/K13</f>
        <v>0.84646417994861267</v>
      </c>
      <c r="P13">
        <f t="shared" ref="P13:P25" si="4">CC13/M13</f>
        <v>1</v>
      </c>
      <c r="Q13">
        <f t="shared" ref="Q13:Q25" si="5">(M13-N13)/M13</f>
        <v>0.71505635669090339</v>
      </c>
      <c r="R13" s="1">
        <v>-1</v>
      </c>
      <c r="S13" s="1">
        <v>0.87</v>
      </c>
      <c r="T13" s="1">
        <v>0.92</v>
      </c>
      <c r="U13" s="1">
        <v>9.8223600387573242</v>
      </c>
      <c r="V13">
        <f t="shared" ref="V13:V25" si="6">(U13*T13+(100-U13)*S13)/100</f>
        <v>0.87491118001937862</v>
      </c>
      <c r="W13">
        <f t="shared" ref="W13:W25" si="7">(E13-R13)/CB13</f>
        <v>1.495272304308091E-2</v>
      </c>
      <c r="X13">
        <f t="shared" ref="X13:X25" si="8">(M13-N13)/(M13-L13)</f>
        <v>0.71505635669090339</v>
      </c>
      <c r="Y13">
        <f t="shared" ref="Y13:Y25" si="9">(K13-M13)/(K13-L13)</f>
        <v>8.0413708146631277E-2</v>
      </c>
      <c r="Z13">
        <f t="shared" ref="Z13:Z24" si="10">($K$25-M13)/M13</f>
        <v>8.744552725395946E-2</v>
      </c>
      <c r="AA13" s="1">
        <v>-2.9138864949345589E-2</v>
      </c>
      <c r="AB13" s="1">
        <v>0.5</v>
      </c>
      <c r="AC13">
        <f t="shared" ref="AC13:AC25" si="11">Q13*AB13*V13*AA13</f>
        <v>-9.1147943178680017E-3</v>
      </c>
      <c r="AD13">
        <f t="shared" ref="AD13:AD25" si="12">BH13*1000</f>
        <v>2.129155339047724</v>
      </c>
      <c r="AE13">
        <f t="shared" ref="AE13:AE25" si="13">(BM13-BS13)</f>
        <v>1.545580398062222</v>
      </c>
      <c r="AF13">
        <f t="shared" ref="AF13:AF25" si="14">(AL13+BL13*D13)</f>
        <v>22.972507476806641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22.909296035766602</v>
      </c>
      <c r="AL13" s="1">
        <v>22.972507476806641</v>
      </c>
      <c r="AM13" s="1">
        <v>23.02862548828125</v>
      </c>
      <c r="AN13" s="1">
        <v>399.84307861328125</v>
      </c>
      <c r="AO13" s="1">
        <v>395.58523559570313</v>
      </c>
      <c r="AP13" s="1">
        <v>11.122394561767578</v>
      </c>
      <c r="AQ13" s="1">
        <v>12.524788856506348</v>
      </c>
      <c r="AR13" s="1">
        <v>40.199733734130859</v>
      </c>
      <c r="AS13" s="1">
        <v>45.268417358398438</v>
      </c>
      <c r="AT13" s="1">
        <v>299.8426513671875</v>
      </c>
      <c r="AU13" s="1">
        <v>500</v>
      </c>
      <c r="AV13" s="1">
        <v>0.63121110200881958</v>
      </c>
      <c r="AW13" s="1">
        <v>101.35521697998047</v>
      </c>
      <c r="AX13" s="1">
        <v>1.0665364265441895</v>
      </c>
      <c r="AY13" s="1">
        <v>5.119262496009469E-4</v>
      </c>
      <c r="AZ13" s="1">
        <v>0.66666668653488159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1.4992132568359373</v>
      </c>
      <c r="BH13">
        <f t="shared" ref="BH13:BH25" si="18">(AQ13-AP13)/(1000-AQ13)*BG13</f>
        <v>2.1291553390477241E-3</v>
      </c>
      <c r="BI13">
        <f t="shared" ref="BI13:BI25" si="19">(AL13+273.15)</f>
        <v>296.12250747680662</v>
      </c>
      <c r="BJ13">
        <f t="shared" ref="BJ13:BJ25" si="20">(AK13+273.15)</f>
        <v>296.05929603576658</v>
      </c>
      <c r="BK13">
        <f t="shared" ref="BK13:BK25" si="21">(AU13*BC13+AV13*BD13)*BE13</f>
        <v>79.999998211860657</v>
      </c>
      <c r="BL13">
        <f t="shared" ref="BL13:BL25" si="22">((BK13+0.00000010773*(BJ13^4-BI13^4))-BH13*44100)/(AH13*51.4+0.00000043092*BI13^3)</f>
        <v>-5.8426443316402531E-2</v>
      </c>
      <c r="BM13">
        <f t="shared" ref="BM13:BM25" si="23">0.61365*EXP(17.502*AF13/(240.97+AF13))</f>
        <v>2.8150330902418643</v>
      </c>
      <c r="BN13">
        <f t="shared" ref="BN13:BN25" si="24">BM13*1000/AW13</f>
        <v>27.773933835077134</v>
      </c>
      <c r="BO13">
        <f t="shared" ref="BO13:BO25" si="25">(BN13-AQ13)</f>
        <v>15.249144978570786</v>
      </c>
      <c r="BP13">
        <f t="shared" ref="BP13:BP25" si="26">IF(D13,AL13,(AK13+AL13)/2)</f>
        <v>22.940901756286621</v>
      </c>
      <c r="BQ13">
        <f t="shared" ref="BQ13:BQ25" si="27">0.61365*EXP(17.502*BP13/(240.97+BP13))</f>
        <v>2.8096514120741305</v>
      </c>
      <c r="BR13">
        <f t="shared" ref="BR13:BR25" si="28">IF(BO13&lt;&gt;0,(1000-(BN13+AQ13)/2)/BO13*BH13,0)</f>
        <v>0.13681122592064582</v>
      </c>
      <c r="BS13">
        <f t="shared" ref="BS13:BS25" si="29">AQ13*AW13/1000</f>
        <v>1.2694526921796423</v>
      </c>
      <c r="BT13">
        <f t="shared" ref="BT13:BT25" si="30">(BQ13-BS13)</f>
        <v>1.5401987198944882</v>
      </c>
      <c r="BU13">
        <f t="shared" ref="BU13:BU25" si="31">1/(1.6/F13+1.37/AJ13)</f>
        <v>8.5688421146449922E-2</v>
      </c>
      <c r="BV13">
        <f t="shared" ref="BV13:BV25" si="32">G13*AW13*0.001</f>
        <v>32.63675975717431</v>
      </c>
      <c r="BW13">
        <f t="shared" ref="BW13:BW25" si="33">G13/AO13</f>
        <v>0.81399334233595022</v>
      </c>
      <c r="BX13">
        <f t="shared" ref="BX13:BX25" si="34">(1-BH13*AW13/BM13/F13)*100</f>
        <v>44.791655274964192</v>
      </c>
      <c r="BY13">
        <f t="shared" ref="BY13:BY25" si="35">(AO13-E13/(AJ13/1.35))</f>
        <v>394.77998463912445</v>
      </c>
      <c r="BZ13">
        <f t="shared" ref="BZ13:BZ25" si="36">E13*BX13/100/BY13</f>
        <v>6.2869798991028354E-3</v>
      </c>
      <c r="CA13">
        <f t="shared" ref="CA13:CA25" si="37">(K13-J13)</f>
        <v>1522.233154296875</v>
      </c>
      <c r="CB13">
        <f t="shared" ref="CB13:CB25" si="38">AU13*V13</f>
        <v>437.45559000968933</v>
      </c>
      <c r="CC13">
        <f t="shared" ref="CC13:CC25" si="39">(M13-L13)</f>
        <v>1653.7318115234375</v>
      </c>
      <c r="CD13">
        <f t="shared" ref="CD13:CD25" si="40">(M13-N13)/(M13-J13)</f>
        <v>0.8583716709537399</v>
      </c>
      <c r="CE13">
        <f t="shared" ref="CE13:CE25" si="41">(K13-M13)/(K13-J13)</f>
        <v>9.4999540502130927E-2</v>
      </c>
    </row>
    <row r="14" spans="1:83" x14ac:dyDescent="0.25">
      <c r="A14" s="1">
        <v>2</v>
      </c>
      <c r="B14" s="1" t="s">
        <v>97</v>
      </c>
      <c r="C14" s="1">
        <v>2926.9999986905605</v>
      </c>
      <c r="D14" s="1">
        <v>0</v>
      </c>
      <c r="E14">
        <f t="shared" si="0"/>
        <v>13.701811064524366</v>
      </c>
      <c r="F14">
        <f t="shared" si="1"/>
        <v>0.21098204666662887</v>
      </c>
      <c r="G14">
        <f t="shared" si="2"/>
        <v>276.0572240410163</v>
      </c>
      <c r="H14" s="1">
        <v>23</v>
      </c>
      <c r="I14" s="1">
        <v>0</v>
      </c>
      <c r="J14" s="1">
        <v>276.110107421875</v>
      </c>
      <c r="K14" s="1">
        <v>1798.34326171875</v>
      </c>
      <c r="L14" s="1">
        <v>0</v>
      </c>
      <c r="M14" s="1">
        <v>753.90771484375</v>
      </c>
      <c r="N14" s="1">
        <v>575.91900634765625</v>
      </c>
      <c r="O14">
        <f t="shared" si="3"/>
        <v>0.84646417994861267</v>
      </c>
      <c r="P14">
        <f t="shared" si="4"/>
        <v>1</v>
      </c>
      <c r="Q14">
        <f t="shared" si="5"/>
        <v>0.23608819089082081</v>
      </c>
      <c r="R14" s="1">
        <v>-1</v>
      </c>
      <c r="S14" s="1">
        <v>0.87</v>
      </c>
      <c r="T14" s="1">
        <v>0.92</v>
      </c>
      <c r="U14" s="1">
        <v>9.9992475509643555</v>
      </c>
      <c r="V14">
        <f t="shared" si="6"/>
        <v>0.87499962377548224</v>
      </c>
      <c r="W14">
        <f t="shared" si="7"/>
        <v>1.2924674624947417E-2</v>
      </c>
      <c r="X14">
        <f t="shared" si="8"/>
        <v>0.23608819089082081</v>
      </c>
      <c r="Y14">
        <f t="shared" si="9"/>
        <v>0.58077652309648065</v>
      </c>
      <c r="Z14">
        <f t="shared" si="10"/>
        <v>1.3853625932073965</v>
      </c>
      <c r="AA14" s="1">
        <v>1296.845947265625</v>
      </c>
      <c r="AB14" s="1">
        <v>0.5</v>
      </c>
      <c r="AC14">
        <f t="shared" si="11"/>
        <v>133.94932333555712</v>
      </c>
      <c r="AD14">
        <f t="shared" si="12"/>
        <v>3.1457509832954127</v>
      </c>
      <c r="AE14">
        <f t="shared" si="13"/>
        <v>1.5135979533213535</v>
      </c>
      <c r="AF14">
        <f t="shared" si="14"/>
        <v>23.008968353271484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23.053905487060547</v>
      </c>
      <c r="AL14" s="1">
        <v>23.008968353271484</v>
      </c>
      <c r="AM14" s="1">
        <v>23.025724411010742</v>
      </c>
      <c r="AN14" s="1">
        <v>400.04611206054688</v>
      </c>
      <c r="AO14" s="1">
        <v>390.0870361328125</v>
      </c>
      <c r="AP14" s="1">
        <v>10.834046363830566</v>
      </c>
      <c r="AQ14" s="1">
        <v>12.905491828918457</v>
      </c>
      <c r="AR14" s="1">
        <v>38.804878234863281</v>
      </c>
      <c r="AS14" s="1">
        <v>46.224281311035156</v>
      </c>
      <c r="AT14" s="1">
        <v>299.80548095703125</v>
      </c>
      <c r="AU14" s="1">
        <v>1300</v>
      </c>
      <c r="AV14" s="1">
        <v>1.7748652696609497</v>
      </c>
      <c r="AW14" s="1">
        <v>101.32544708251953</v>
      </c>
      <c r="AX14" s="1">
        <v>1.6804906129837036</v>
      </c>
      <c r="AY14" s="1">
        <v>9.8348557949066162E-3</v>
      </c>
      <c r="AZ14" s="1">
        <v>0.66666668653488159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1.4990274047851562</v>
      </c>
      <c r="BH14">
        <f t="shared" si="18"/>
        <v>3.1457509832954126E-3</v>
      </c>
      <c r="BI14">
        <f t="shared" si="19"/>
        <v>296.15896835327146</v>
      </c>
      <c r="BJ14">
        <f t="shared" si="20"/>
        <v>296.20390548706052</v>
      </c>
      <c r="BK14">
        <f t="shared" si="21"/>
        <v>207.99999535083771</v>
      </c>
      <c r="BL14">
        <f t="shared" si="22"/>
        <v>0.27916964036997294</v>
      </c>
      <c r="BM14">
        <f t="shared" si="23"/>
        <v>2.8212526827063189</v>
      </c>
      <c r="BN14">
        <f t="shared" si="24"/>
        <v>27.843476282998171</v>
      </c>
      <c r="BO14">
        <f t="shared" si="25"/>
        <v>14.937984454079714</v>
      </c>
      <c r="BP14">
        <f t="shared" si="26"/>
        <v>23.031436920166016</v>
      </c>
      <c r="BQ14">
        <f t="shared" si="27"/>
        <v>2.8250914138011987</v>
      </c>
      <c r="BR14">
        <f t="shared" si="28"/>
        <v>0.2062967691200544</v>
      </c>
      <c r="BS14">
        <f t="shared" si="29"/>
        <v>1.3076547293849654</v>
      </c>
      <c r="BT14">
        <f t="shared" si="30"/>
        <v>1.5174366844162333</v>
      </c>
      <c r="BU14">
        <f t="shared" si="31"/>
        <v>0.12934839385142433</v>
      </c>
      <c r="BV14">
        <f t="shared" si="32"/>
        <v>27.971621646315235</v>
      </c>
      <c r="BW14">
        <f t="shared" si="33"/>
        <v>0.70768110311419685</v>
      </c>
      <c r="BX14">
        <f t="shared" si="34"/>
        <v>46.450504491136812</v>
      </c>
      <c r="BY14">
        <f t="shared" si="35"/>
        <v>388.09586247308897</v>
      </c>
      <c r="BZ14">
        <f t="shared" si="36"/>
        <v>1.6399454308367683E-2</v>
      </c>
      <c r="CA14">
        <f t="shared" si="37"/>
        <v>1522.233154296875</v>
      </c>
      <c r="CB14">
        <f t="shared" si="38"/>
        <v>1137.4995109081269</v>
      </c>
      <c r="CC14">
        <f t="shared" si="39"/>
        <v>753.90771484375</v>
      </c>
      <c r="CD14">
        <f t="shared" si="40"/>
        <v>0.37251904515908818</v>
      </c>
      <c r="CE14">
        <f t="shared" si="41"/>
        <v>0.68612061426124205</v>
      </c>
    </row>
    <row r="15" spans="1:83" x14ac:dyDescent="0.25">
      <c r="A15" s="1">
        <v>3</v>
      </c>
      <c r="B15" s="1" t="s">
        <v>98</v>
      </c>
      <c r="C15" s="1">
        <v>3019.9999986905605</v>
      </c>
      <c r="D15" s="1">
        <v>0</v>
      </c>
      <c r="E15">
        <f t="shared" si="0"/>
        <v>14.138924523224032</v>
      </c>
      <c r="F15">
        <f t="shared" si="1"/>
        <v>0.20576553352056576</v>
      </c>
      <c r="G15">
        <f t="shared" si="2"/>
        <v>269.8630226941425</v>
      </c>
      <c r="H15" s="1">
        <v>24</v>
      </c>
      <c r="I15" s="1">
        <v>0</v>
      </c>
      <c r="J15" s="1">
        <v>276.110107421875</v>
      </c>
      <c r="K15" s="1">
        <v>1798.34326171875</v>
      </c>
      <c r="L15" s="1">
        <v>0</v>
      </c>
      <c r="M15" s="1">
        <v>783.5479736328125</v>
      </c>
      <c r="N15" s="1">
        <v>570.62530517578125</v>
      </c>
      <c r="O15">
        <f t="shared" si="3"/>
        <v>0.84646417994861267</v>
      </c>
      <c r="P15">
        <f t="shared" si="4"/>
        <v>1</v>
      </c>
      <c r="Q15">
        <f t="shared" si="5"/>
        <v>0.27174171285243015</v>
      </c>
      <c r="R15" s="1">
        <v>-1</v>
      </c>
      <c r="S15" s="1">
        <v>0.87</v>
      </c>
      <c r="T15" s="1">
        <v>0.92</v>
      </c>
      <c r="U15" s="1">
        <v>10.2666015625</v>
      </c>
      <c r="V15">
        <f t="shared" si="6"/>
        <v>0.87513330078125007</v>
      </c>
      <c r="W15">
        <f t="shared" si="7"/>
        <v>1.5726356939211632E-2</v>
      </c>
      <c r="X15">
        <f t="shared" si="8"/>
        <v>0.27174171285243015</v>
      </c>
      <c r="Y15">
        <f t="shared" si="9"/>
        <v>0.56429454247575417</v>
      </c>
      <c r="Z15">
        <f t="shared" si="10"/>
        <v>1.2951284697744525</v>
      </c>
      <c r="AA15" s="1">
        <v>1098.427978515625</v>
      </c>
      <c r="AB15" s="1">
        <v>0.5</v>
      </c>
      <c r="AC15">
        <f t="shared" si="11"/>
        <v>130.60870078147883</v>
      </c>
      <c r="AD15">
        <f t="shared" si="12"/>
        <v>3.072649878354099</v>
      </c>
      <c r="AE15">
        <f t="shared" si="13"/>
        <v>1.5150425033379804</v>
      </c>
      <c r="AF15">
        <f t="shared" si="14"/>
        <v>23.001113891601563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23.061611175537109</v>
      </c>
      <c r="AL15" s="1">
        <v>23.001113891601563</v>
      </c>
      <c r="AM15" s="1">
        <v>23.021316528320313</v>
      </c>
      <c r="AN15" s="1">
        <v>400.15304565429688</v>
      </c>
      <c r="AO15" s="1">
        <v>389.92160034179688</v>
      </c>
      <c r="AP15" s="1">
        <v>10.855129241943359</v>
      </c>
      <c r="AQ15" s="1">
        <v>12.878520011901855</v>
      </c>
      <c r="AR15" s="1">
        <v>38.860706329345703</v>
      </c>
      <c r="AS15" s="1">
        <v>46.104320526123047</v>
      </c>
      <c r="AT15" s="1">
        <v>299.80157470703125</v>
      </c>
      <c r="AU15" s="1">
        <v>1100</v>
      </c>
      <c r="AV15" s="1">
        <v>1.9961428642272949</v>
      </c>
      <c r="AW15" s="1">
        <v>101.32137298583984</v>
      </c>
      <c r="AX15" s="1">
        <v>1.6641347408294678</v>
      </c>
      <c r="AY15" s="1">
        <v>9.0825976803898811E-3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1.4990078735351562</v>
      </c>
      <c r="BH15">
        <f t="shared" si="18"/>
        <v>3.0726498783540989E-3</v>
      </c>
      <c r="BI15">
        <f t="shared" si="19"/>
        <v>296.15111389160154</v>
      </c>
      <c r="BJ15">
        <f t="shared" si="20"/>
        <v>296.21161117553709</v>
      </c>
      <c r="BK15">
        <f t="shared" si="21"/>
        <v>175.99999606609344</v>
      </c>
      <c r="BL15">
        <f t="shared" si="22"/>
        <v>0.16473439627867717</v>
      </c>
      <c r="BM15">
        <f t="shared" si="23"/>
        <v>2.819911832969491</v>
      </c>
      <c r="BN15">
        <f t="shared" si="24"/>
        <v>27.831362227627803</v>
      </c>
      <c r="BO15">
        <f t="shared" si="25"/>
        <v>14.952842215725948</v>
      </c>
      <c r="BP15">
        <f t="shared" si="26"/>
        <v>23.031362533569336</v>
      </c>
      <c r="BQ15">
        <f t="shared" si="27"/>
        <v>2.8250786973943178</v>
      </c>
      <c r="BR15">
        <f t="shared" si="28"/>
        <v>0.20130662970768268</v>
      </c>
      <c r="BS15">
        <f t="shared" si="29"/>
        <v>1.3048693296315106</v>
      </c>
      <c r="BT15">
        <f t="shared" si="30"/>
        <v>1.5202093677628072</v>
      </c>
      <c r="BU15">
        <f t="shared" si="31"/>
        <v>0.1262097918446872</v>
      </c>
      <c r="BV15">
        <f t="shared" si="32"/>
        <v>27.342891977479375</v>
      </c>
      <c r="BW15">
        <f t="shared" si="33"/>
        <v>0.692095596800963</v>
      </c>
      <c r="BX15">
        <f t="shared" si="34"/>
        <v>46.3455210323215</v>
      </c>
      <c r="BY15">
        <f t="shared" si="35"/>
        <v>387.86690450962658</v>
      </c>
      <c r="BZ15">
        <f t="shared" si="36"/>
        <v>1.6894347422963026E-2</v>
      </c>
      <c r="CA15">
        <f t="shared" si="37"/>
        <v>1522.233154296875</v>
      </c>
      <c r="CB15">
        <f t="shared" si="38"/>
        <v>962.64663085937502</v>
      </c>
      <c r="CC15">
        <f t="shared" si="39"/>
        <v>783.5479736328125</v>
      </c>
      <c r="CD15">
        <f t="shared" si="40"/>
        <v>0.41960342858709948</v>
      </c>
      <c r="CE15">
        <f t="shared" si="41"/>
        <v>0.66664905124515905</v>
      </c>
    </row>
    <row r="16" spans="1:83" x14ac:dyDescent="0.25">
      <c r="A16" s="1">
        <v>4</v>
      </c>
      <c r="B16" s="1" t="s">
        <v>99</v>
      </c>
      <c r="C16" s="1">
        <v>3113.9999986905605</v>
      </c>
      <c r="D16" s="1">
        <v>0</v>
      </c>
      <c r="E16">
        <f t="shared" si="0"/>
        <v>13.485615524165533</v>
      </c>
      <c r="F16">
        <f t="shared" si="1"/>
        <v>0.1972087548961938</v>
      </c>
      <c r="G16">
        <f t="shared" si="2"/>
        <v>270.66057959750384</v>
      </c>
      <c r="H16" s="1">
        <v>25</v>
      </c>
      <c r="I16" s="1">
        <v>0</v>
      </c>
      <c r="J16" s="1">
        <v>276.110107421875</v>
      </c>
      <c r="K16" s="1">
        <v>1798.34326171875</v>
      </c>
      <c r="L16" s="1">
        <v>0</v>
      </c>
      <c r="M16" s="1">
        <v>834.73822021484375</v>
      </c>
      <c r="N16" s="1">
        <v>569.9921875</v>
      </c>
      <c r="O16">
        <f t="shared" si="3"/>
        <v>0.84646417994861267</v>
      </c>
      <c r="P16">
        <f t="shared" si="4"/>
        <v>1</v>
      </c>
      <c r="Q16">
        <f t="shared" si="5"/>
        <v>0.31716054962321455</v>
      </c>
      <c r="R16" s="1">
        <v>-1</v>
      </c>
      <c r="S16" s="1">
        <v>0.87</v>
      </c>
      <c r="T16" s="1">
        <v>0.92</v>
      </c>
      <c r="U16" s="1">
        <v>9.9946260452270508</v>
      </c>
      <c r="V16">
        <f t="shared" si="6"/>
        <v>0.87499731302261352</v>
      </c>
      <c r="W16">
        <f t="shared" si="7"/>
        <v>1.8394488898011006E-2</v>
      </c>
      <c r="X16">
        <f t="shared" si="8"/>
        <v>0.31716054962321455</v>
      </c>
      <c r="Y16">
        <f t="shared" si="9"/>
        <v>0.53582931691414104</v>
      </c>
      <c r="Z16">
        <f t="shared" si="10"/>
        <v>1.1543799219543283</v>
      </c>
      <c r="AA16" s="1">
        <v>901.4273681640625</v>
      </c>
      <c r="AB16" s="1">
        <v>0.5</v>
      </c>
      <c r="AC16">
        <f t="shared" si="11"/>
        <v>125.07964069573579</v>
      </c>
      <c r="AD16">
        <f t="shared" si="12"/>
        <v>2.9629012122841032</v>
      </c>
      <c r="AE16">
        <f t="shared" si="13"/>
        <v>1.5229607247662247</v>
      </c>
      <c r="AF16">
        <f t="shared" si="14"/>
        <v>23.00444221496582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23.037700653076172</v>
      </c>
      <c r="AL16" s="1">
        <v>23.00444221496582</v>
      </c>
      <c r="AM16" s="1">
        <v>23.023996353149414</v>
      </c>
      <c r="AN16" s="1">
        <v>399.91427612304688</v>
      </c>
      <c r="AO16" s="1">
        <v>390.14813232421875</v>
      </c>
      <c r="AP16" s="1">
        <v>10.855277061462402</v>
      </c>
      <c r="AQ16" s="1">
        <v>12.806264877319336</v>
      </c>
      <c r="AR16" s="1">
        <v>38.916618347167969</v>
      </c>
      <c r="AS16" s="1">
        <v>45.910991668701172</v>
      </c>
      <c r="AT16" s="1">
        <v>299.84375</v>
      </c>
      <c r="AU16" s="1">
        <v>900</v>
      </c>
      <c r="AV16" s="1">
        <v>2.0375401973724365</v>
      </c>
      <c r="AW16" s="1">
        <v>101.31909942626953</v>
      </c>
      <c r="AX16" s="1">
        <v>1.7002859115600586</v>
      </c>
      <c r="AY16" s="1">
        <v>1.319770235568285E-2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1.4992187499999998</v>
      </c>
      <c r="BH16">
        <f t="shared" si="18"/>
        <v>2.962901212284103E-3</v>
      </c>
      <c r="BI16">
        <f t="shared" si="19"/>
        <v>296.1544422149658</v>
      </c>
      <c r="BJ16">
        <f t="shared" si="20"/>
        <v>296.18770065307615</v>
      </c>
      <c r="BK16">
        <f t="shared" si="21"/>
        <v>143.99999678134918</v>
      </c>
      <c r="BL16">
        <f t="shared" si="22"/>
        <v>5.4846928024458952E-2</v>
      </c>
      <c r="BM16">
        <f t="shared" si="23"/>
        <v>2.8204799491504859</v>
      </c>
      <c r="BN16">
        <f t="shared" si="24"/>
        <v>27.837593949430676</v>
      </c>
      <c r="BO16">
        <f t="shared" si="25"/>
        <v>15.03132907211134</v>
      </c>
      <c r="BP16">
        <f t="shared" si="26"/>
        <v>23.021071434020996</v>
      </c>
      <c r="BQ16">
        <f t="shared" si="27"/>
        <v>2.8233199139966962</v>
      </c>
      <c r="BR16">
        <f t="shared" si="28"/>
        <v>0.19310929386642339</v>
      </c>
      <c r="BS16">
        <f t="shared" si="29"/>
        <v>1.2975192243842613</v>
      </c>
      <c r="BT16">
        <f t="shared" si="30"/>
        <v>1.525800689612435</v>
      </c>
      <c r="BU16">
        <f t="shared" si="31"/>
        <v>0.121055044319708</v>
      </c>
      <c r="BV16">
        <f t="shared" si="32"/>
        <v>27.423086175011232</v>
      </c>
      <c r="BW16">
        <f t="shared" si="33"/>
        <v>0.6937379860954479</v>
      </c>
      <c r="BX16">
        <f t="shared" si="34"/>
        <v>46.02914666126</v>
      </c>
      <c r="BY16">
        <f t="shared" si="35"/>
        <v>388.1883766181719</v>
      </c>
      <c r="BZ16">
        <f t="shared" si="36"/>
        <v>1.5990467828709384E-2</v>
      </c>
      <c r="CA16">
        <f t="shared" si="37"/>
        <v>1522.233154296875</v>
      </c>
      <c r="CB16">
        <f t="shared" si="38"/>
        <v>787.49758172035217</v>
      </c>
      <c r="CC16">
        <f t="shared" si="39"/>
        <v>834.73822021484375</v>
      </c>
      <c r="CD16">
        <f t="shared" si="40"/>
        <v>0.47392178562442017</v>
      </c>
      <c r="CE16">
        <f t="shared" si="41"/>
        <v>0.63302066361115283</v>
      </c>
    </row>
    <row r="17" spans="1:83" x14ac:dyDescent="0.25">
      <c r="A17" s="1">
        <v>5</v>
      </c>
      <c r="B17" s="1" t="s">
        <v>100</v>
      </c>
      <c r="C17" s="1">
        <v>3218.9999986905605</v>
      </c>
      <c r="D17" s="1">
        <v>0</v>
      </c>
      <c r="E17">
        <f t="shared" si="0"/>
        <v>12.793855514643132</v>
      </c>
      <c r="F17">
        <f t="shared" si="1"/>
        <v>0.18741271864243711</v>
      </c>
      <c r="G17">
        <f t="shared" si="2"/>
        <v>271.47571737872602</v>
      </c>
      <c r="H17" s="1">
        <v>26</v>
      </c>
      <c r="I17" s="1">
        <v>0</v>
      </c>
      <c r="J17" s="1">
        <v>276.110107421875</v>
      </c>
      <c r="K17" s="1">
        <v>1798.34326171875</v>
      </c>
      <c r="L17" s="1">
        <v>0</v>
      </c>
      <c r="M17" s="1">
        <v>921.1595458984375</v>
      </c>
      <c r="N17" s="1">
        <v>573.96453857421875</v>
      </c>
      <c r="O17">
        <f t="shared" si="3"/>
        <v>0.84646417994861267</v>
      </c>
      <c r="P17">
        <f t="shared" si="4"/>
        <v>1</v>
      </c>
      <c r="Q17">
        <f t="shared" si="5"/>
        <v>0.37691082817318894</v>
      </c>
      <c r="R17" s="1">
        <v>-1</v>
      </c>
      <c r="S17" s="1">
        <v>0.87</v>
      </c>
      <c r="T17" s="1">
        <v>0.92</v>
      </c>
      <c r="U17" s="1">
        <v>10.405758857727051</v>
      </c>
      <c r="V17">
        <f t="shared" si="6"/>
        <v>0.87520287942886343</v>
      </c>
      <c r="W17">
        <f t="shared" si="7"/>
        <v>2.251535997107432E-2</v>
      </c>
      <c r="X17">
        <f t="shared" si="8"/>
        <v>0.37691082817318894</v>
      </c>
      <c r="Y17">
        <f t="shared" si="9"/>
        <v>0.48777323800905076</v>
      </c>
      <c r="Z17">
        <f t="shared" si="10"/>
        <v>0.95226035459988212</v>
      </c>
      <c r="AA17" s="1">
        <v>700.5684814453125</v>
      </c>
      <c r="AB17" s="1">
        <v>0.5</v>
      </c>
      <c r="AC17">
        <f t="shared" si="11"/>
        <v>115.54946820235145</v>
      </c>
      <c r="AD17">
        <f t="shared" si="12"/>
        <v>2.8351283907840235</v>
      </c>
      <c r="AE17">
        <f t="shared" si="13"/>
        <v>1.5319776047219322</v>
      </c>
      <c r="AF17">
        <f t="shared" si="14"/>
        <v>23.002573013305664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23.008329391479492</v>
      </c>
      <c r="AL17" s="1">
        <v>23.002573013305664</v>
      </c>
      <c r="AM17" s="1">
        <v>23.023221969604492</v>
      </c>
      <c r="AN17" s="1">
        <v>400.01394653320313</v>
      </c>
      <c r="AO17" s="1">
        <v>390.74026489257813</v>
      </c>
      <c r="AP17" s="1">
        <v>10.84662914276123</v>
      </c>
      <c r="AQ17" s="1">
        <v>12.713874816894531</v>
      </c>
      <c r="AR17" s="1">
        <v>38.955543518066406</v>
      </c>
      <c r="AS17" s="1">
        <v>45.661739349365234</v>
      </c>
      <c r="AT17" s="1">
        <v>299.80874633789063</v>
      </c>
      <c r="AU17" s="1">
        <v>700</v>
      </c>
      <c r="AV17" s="1">
        <v>1.9307993650436401</v>
      </c>
      <c r="AW17" s="1">
        <v>101.32106018066406</v>
      </c>
      <c r="AX17" s="1">
        <v>1.6923315525054932</v>
      </c>
      <c r="AY17" s="1">
        <v>1.1686748825013638E-2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1.4990437316894529</v>
      </c>
      <c r="BH17">
        <f t="shared" si="18"/>
        <v>2.8351283907840233E-3</v>
      </c>
      <c r="BI17">
        <f t="shared" si="19"/>
        <v>296.15257301330564</v>
      </c>
      <c r="BJ17">
        <f t="shared" si="20"/>
        <v>296.15832939147947</v>
      </c>
      <c r="BK17">
        <f t="shared" si="21"/>
        <v>111.99999749660492</v>
      </c>
      <c r="BL17">
        <f t="shared" si="22"/>
        <v>-5.1871645385621883E-2</v>
      </c>
      <c r="BM17">
        <f t="shared" si="23"/>
        <v>2.8201608801739324</v>
      </c>
      <c r="BN17">
        <f t="shared" si="24"/>
        <v>27.833906150856951</v>
      </c>
      <c r="BO17">
        <f t="shared" si="25"/>
        <v>15.120031333962419</v>
      </c>
      <c r="BP17">
        <f t="shared" si="26"/>
        <v>23.005451202392578</v>
      </c>
      <c r="BQ17">
        <f t="shared" si="27"/>
        <v>2.8206521944056435</v>
      </c>
      <c r="BR17">
        <f t="shared" si="28"/>
        <v>0.18370658412872604</v>
      </c>
      <c r="BS17">
        <f t="shared" si="29"/>
        <v>1.2881832754520002</v>
      </c>
      <c r="BT17">
        <f t="shared" si="30"/>
        <v>1.5324689189536433</v>
      </c>
      <c r="BU17">
        <f t="shared" si="31"/>
        <v>0.11514393394342359</v>
      </c>
      <c r="BV17">
        <f t="shared" si="32"/>
        <v>27.506207498118851</v>
      </c>
      <c r="BW17">
        <f t="shared" si="33"/>
        <v>0.69477282422726472</v>
      </c>
      <c r="BX17">
        <f t="shared" si="34"/>
        <v>45.650004586772233</v>
      </c>
      <c r="BY17">
        <f t="shared" si="35"/>
        <v>388.88103708779374</v>
      </c>
      <c r="BZ17">
        <f t="shared" si="36"/>
        <v>1.5018463417492573E-2</v>
      </c>
      <c r="CA17">
        <f t="shared" si="37"/>
        <v>1522.233154296875</v>
      </c>
      <c r="CB17">
        <f t="shared" si="38"/>
        <v>612.64201560020445</v>
      </c>
      <c r="CC17">
        <f t="shared" si="39"/>
        <v>921.1595458984375</v>
      </c>
      <c r="CD17">
        <f t="shared" si="40"/>
        <v>0.53824557718273847</v>
      </c>
      <c r="CE17">
        <f t="shared" si="41"/>
        <v>0.57624793767252225</v>
      </c>
    </row>
    <row r="18" spans="1:83" x14ac:dyDescent="0.25">
      <c r="A18" s="1">
        <v>6</v>
      </c>
      <c r="B18" s="1" t="s">
        <v>101</v>
      </c>
      <c r="C18" s="1">
        <v>3308.9999986905605</v>
      </c>
      <c r="D18" s="1">
        <v>0</v>
      </c>
      <c r="E18">
        <f t="shared" si="0"/>
        <v>11.992333643924553</v>
      </c>
      <c r="F18">
        <f t="shared" si="1"/>
        <v>0.17914118856137273</v>
      </c>
      <c r="G18">
        <f t="shared" si="2"/>
        <v>274.18426222231579</v>
      </c>
      <c r="H18" s="1">
        <v>27</v>
      </c>
      <c r="I18" s="1">
        <v>0</v>
      </c>
      <c r="J18" s="1">
        <v>276.110107421875</v>
      </c>
      <c r="K18" s="1">
        <v>1798.34326171875</v>
      </c>
      <c r="L18" s="1">
        <v>0</v>
      </c>
      <c r="M18" s="1">
        <v>1032.9112548828125</v>
      </c>
      <c r="N18" s="1">
        <v>582.89031982421875</v>
      </c>
      <c r="O18">
        <f t="shared" si="3"/>
        <v>0.84646417994861267</v>
      </c>
      <c r="P18">
        <f t="shared" si="4"/>
        <v>1</v>
      </c>
      <c r="Q18">
        <f t="shared" si="5"/>
        <v>0.43568209072293462</v>
      </c>
      <c r="R18" s="1">
        <v>-1</v>
      </c>
      <c r="S18" s="1">
        <v>0.87</v>
      </c>
      <c r="T18" s="1">
        <v>0.92</v>
      </c>
      <c r="U18" s="1">
        <v>10.058019638061523</v>
      </c>
      <c r="V18">
        <f t="shared" si="6"/>
        <v>0.87502900981903065</v>
      </c>
      <c r="W18">
        <f t="shared" si="7"/>
        <v>2.6996161889559559E-2</v>
      </c>
      <c r="X18">
        <f t="shared" si="8"/>
        <v>0.43568209072293462</v>
      </c>
      <c r="Y18">
        <f t="shared" si="9"/>
        <v>0.42563175959209415</v>
      </c>
      <c r="Z18">
        <f t="shared" si="10"/>
        <v>0.74104334057506083</v>
      </c>
      <c r="AA18" s="1">
        <v>549.1787109375</v>
      </c>
      <c r="AB18" s="1">
        <v>0.5</v>
      </c>
      <c r="AC18">
        <f t="shared" si="11"/>
        <v>104.68292697173362</v>
      </c>
      <c r="AD18">
        <f t="shared" si="12"/>
        <v>2.7297993648068872</v>
      </c>
      <c r="AE18">
        <f t="shared" si="13"/>
        <v>1.5419305825191227</v>
      </c>
      <c r="AF18">
        <f t="shared" si="14"/>
        <v>23.00892448425293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22.991521835327148</v>
      </c>
      <c r="AL18" s="1">
        <v>23.00892448425293</v>
      </c>
      <c r="AM18" s="1">
        <v>23.024724960327148</v>
      </c>
      <c r="AN18" s="1">
        <v>400.0216064453125</v>
      </c>
      <c r="AO18" s="1">
        <v>391.30911254882813</v>
      </c>
      <c r="AP18" s="1">
        <v>10.827956199645996</v>
      </c>
      <c r="AQ18" s="1">
        <v>12.625974655151367</v>
      </c>
      <c r="AR18" s="1">
        <v>38.929206848144531</v>
      </c>
      <c r="AS18" s="1">
        <v>45.393531799316406</v>
      </c>
      <c r="AT18" s="1">
        <v>299.81149291992188</v>
      </c>
      <c r="AU18" s="1">
        <v>550</v>
      </c>
      <c r="AV18" s="1">
        <v>2.0647637844085693</v>
      </c>
      <c r="AW18" s="1">
        <v>101.32402801513672</v>
      </c>
      <c r="AX18" s="1">
        <v>1.654671311378479</v>
      </c>
      <c r="AY18" s="1">
        <v>1.136445440351963E-2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1.4990574645996093</v>
      </c>
      <c r="BH18">
        <f t="shared" si="18"/>
        <v>2.7297993648068872E-3</v>
      </c>
      <c r="BI18">
        <f t="shared" si="19"/>
        <v>296.15892448425291</v>
      </c>
      <c r="BJ18">
        <f t="shared" si="20"/>
        <v>296.14152183532713</v>
      </c>
      <c r="BK18">
        <f t="shared" si="21"/>
        <v>87.999998033046722</v>
      </c>
      <c r="BL18">
        <f t="shared" si="22"/>
        <v>-0.13034732441040939</v>
      </c>
      <c r="BM18">
        <f t="shared" si="23"/>
        <v>2.8212451921960859</v>
      </c>
      <c r="BN18">
        <f t="shared" si="24"/>
        <v>27.843792311282989</v>
      </c>
      <c r="BO18">
        <f t="shared" si="25"/>
        <v>15.217817656131622</v>
      </c>
      <c r="BP18">
        <f t="shared" si="26"/>
        <v>23.000223159790039</v>
      </c>
      <c r="BQ18">
        <f t="shared" si="27"/>
        <v>2.8197598096894412</v>
      </c>
      <c r="BR18">
        <f t="shared" si="28"/>
        <v>0.17575201997835838</v>
      </c>
      <c r="BS18">
        <f t="shared" si="29"/>
        <v>1.2793146096769632</v>
      </c>
      <c r="BT18">
        <f t="shared" si="30"/>
        <v>1.540445200012478</v>
      </c>
      <c r="BU18">
        <f t="shared" si="31"/>
        <v>0.11014456201077508</v>
      </c>
      <c r="BV18">
        <f t="shared" si="32"/>
        <v>27.781453866723517</v>
      </c>
      <c r="BW18">
        <f t="shared" si="33"/>
        <v>0.70068458267273981</v>
      </c>
      <c r="BX18">
        <f t="shared" si="34"/>
        <v>45.272338483292238</v>
      </c>
      <c r="BY18">
        <f t="shared" si="35"/>
        <v>389.56636345106659</v>
      </c>
      <c r="BZ18">
        <f t="shared" si="36"/>
        <v>1.3936546860019706E-2</v>
      </c>
      <c r="CA18">
        <f t="shared" si="37"/>
        <v>1522.233154296875</v>
      </c>
      <c r="CB18">
        <f t="shared" si="38"/>
        <v>481.26595540046685</v>
      </c>
      <c r="CC18">
        <f t="shared" si="39"/>
        <v>1032.9112548828125</v>
      </c>
      <c r="CD18">
        <f t="shared" si="40"/>
        <v>0.59463564050928153</v>
      </c>
      <c r="CE18">
        <f t="shared" si="41"/>
        <v>0.50283493344979291</v>
      </c>
    </row>
    <row r="19" spans="1:83" x14ac:dyDescent="0.25">
      <c r="A19" s="1">
        <v>7</v>
      </c>
      <c r="B19" s="1" t="s">
        <v>102</v>
      </c>
      <c r="C19" s="1">
        <v>3403.9999986905605</v>
      </c>
      <c r="D19" s="1">
        <v>0</v>
      </c>
      <c r="E19">
        <f t="shared" si="0"/>
        <v>10.910321236949487</v>
      </c>
      <c r="F19">
        <f t="shared" si="1"/>
        <v>0.17012812745635783</v>
      </c>
      <c r="G19">
        <f t="shared" si="2"/>
        <v>279.44269328481221</v>
      </c>
      <c r="H19" s="1">
        <v>28</v>
      </c>
      <c r="I19" s="1">
        <v>0</v>
      </c>
      <c r="J19" s="1">
        <v>276.110107421875</v>
      </c>
      <c r="K19" s="1">
        <v>1798.34326171875</v>
      </c>
      <c r="L19" s="1">
        <v>0</v>
      </c>
      <c r="M19" s="1">
        <v>1201.233154296875</v>
      </c>
      <c r="N19" s="1">
        <v>594.787353515625</v>
      </c>
      <c r="O19">
        <f t="shared" si="3"/>
        <v>0.84646417994861267</v>
      </c>
      <c r="P19">
        <f t="shared" si="4"/>
        <v>1</v>
      </c>
      <c r="Q19">
        <f t="shared" si="5"/>
        <v>0.50485269958788692</v>
      </c>
      <c r="R19" s="1">
        <v>-1</v>
      </c>
      <c r="S19" s="1">
        <v>0.87</v>
      </c>
      <c r="T19" s="1">
        <v>0.92</v>
      </c>
      <c r="U19" s="1">
        <v>10.835776329040527</v>
      </c>
      <c r="V19">
        <f t="shared" si="6"/>
        <v>0.87541788816452026</v>
      </c>
      <c r="W19">
        <f t="shared" si="7"/>
        <v>3.4013244982695451E-2</v>
      </c>
      <c r="X19">
        <f t="shared" si="8"/>
        <v>0.50485269958788692</v>
      </c>
      <c r="Y19">
        <f t="shared" si="9"/>
        <v>0.33203344441104782</v>
      </c>
      <c r="Z19">
        <f t="shared" si="10"/>
        <v>0.49708094160236949</v>
      </c>
      <c r="AA19" s="1">
        <v>399.1199951171875</v>
      </c>
      <c r="AB19" s="1">
        <v>0.5</v>
      </c>
      <c r="AC19">
        <f t="shared" si="11"/>
        <v>88.196954625472955</v>
      </c>
      <c r="AD19">
        <f t="shared" si="12"/>
        <v>2.6144399789644748</v>
      </c>
      <c r="AE19">
        <f t="shared" si="13"/>
        <v>1.5535870578669013</v>
      </c>
      <c r="AF19">
        <f t="shared" si="14"/>
        <v>23.008394241333008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22.965070724487305</v>
      </c>
      <c r="AL19" s="1">
        <v>23.008394241333008</v>
      </c>
      <c r="AM19" s="1">
        <v>23.025035858154297</v>
      </c>
      <c r="AN19" s="1">
        <v>400.00753784179688</v>
      </c>
      <c r="AO19" s="1">
        <v>392.04443359375</v>
      </c>
      <c r="AP19" s="1">
        <v>10.787783622741699</v>
      </c>
      <c r="AQ19" s="1">
        <v>12.510288238525391</v>
      </c>
      <c r="AR19" s="1">
        <v>38.846153259277344</v>
      </c>
      <c r="AS19" s="1">
        <v>45.048789978027344</v>
      </c>
      <c r="AT19" s="1">
        <v>299.76495361328125</v>
      </c>
      <c r="AU19" s="1">
        <v>400</v>
      </c>
      <c r="AV19" s="1">
        <v>1.9285540580749512</v>
      </c>
      <c r="AW19" s="1">
        <v>101.32201385498047</v>
      </c>
      <c r="AX19" s="1">
        <v>1.6085653305053711</v>
      </c>
      <c r="AY19" s="1">
        <v>1.2063450179994106E-2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1.498824768066406</v>
      </c>
      <c r="BH19">
        <f t="shared" si="18"/>
        <v>2.6144399789644747E-3</v>
      </c>
      <c r="BI19">
        <f t="shared" si="19"/>
        <v>296.15839424133299</v>
      </c>
      <c r="BJ19">
        <f t="shared" si="20"/>
        <v>296.11507072448728</v>
      </c>
      <c r="BK19">
        <f t="shared" si="21"/>
        <v>63.999998569488525</v>
      </c>
      <c r="BL19">
        <f t="shared" si="22"/>
        <v>-0.20717681890295406</v>
      </c>
      <c r="BM19">
        <f t="shared" si="23"/>
        <v>2.8211546561005703</v>
      </c>
      <c r="BN19">
        <f t="shared" si="24"/>
        <v>27.843452264365911</v>
      </c>
      <c r="BO19">
        <f t="shared" si="25"/>
        <v>15.333164025840521</v>
      </c>
      <c r="BP19">
        <f t="shared" si="26"/>
        <v>22.986732482910156</v>
      </c>
      <c r="BQ19">
        <f t="shared" si="27"/>
        <v>2.8174582008041802</v>
      </c>
      <c r="BR19">
        <f t="shared" si="28"/>
        <v>0.16706850317465977</v>
      </c>
      <c r="BS19">
        <f t="shared" si="29"/>
        <v>1.2675675982336689</v>
      </c>
      <c r="BT19">
        <f t="shared" si="30"/>
        <v>1.5498906025705113</v>
      </c>
      <c r="BU19">
        <f t="shared" si="31"/>
        <v>0.10468845862899559</v>
      </c>
      <c r="BV19">
        <f t="shared" si="32"/>
        <v>28.3136964406768</v>
      </c>
      <c r="BW19">
        <f t="shared" si="33"/>
        <v>0.71278321878784889</v>
      </c>
      <c r="BX19">
        <f t="shared" si="34"/>
        <v>44.807575488557603</v>
      </c>
      <c r="BY19">
        <f t="shared" si="35"/>
        <v>390.45892462972824</v>
      </c>
      <c r="BZ19">
        <f t="shared" si="36"/>
        <v>1.252026811508067E-2</v>
      </c>
      <c r="CA19">
        <f t="shared" si="37"/>
        <v>1522.233154296875</v>
      </c>
      <c r="CB19">
        <f t="shared" si="38"/>
        <v>350.16715526580811</v>
      </c>
      <c r="CC19">
        <f t="shared" si="39"/>
        <v>1201.233154296875</v>
      </c>
      <c r="CD19">
        <f t="shared" si="40"/>
        <v>0.65552988094911357</v>
      </c>
      <c r="CE19">
        <f t="shared" si="41"/>
        <v>0.39225929729383824</v>
      </c>
    </row>
    <row r="20" spans="1:83" x14ac:dyDescent="0.25">
      <c r="A20" s="1">
        <v>8</v>
      </c>
      <c r="B20" s="1" t="s">
        <v>103</v>
      </c>
      <c r="C20" s="1">
        <v>3486.9999986905605</v>
      </c>
      <c r="D20" s="1">
        <v>0</v>
      </c>
      <c r="E20">
        <f t="shared" si="0"/>
        <v>8.6448339827995664</v>
      </c>
      <c r="F20">
        <f t="shared" si="1"/>
        <v>0.16145969968013391</v>
      </c>
      <c r="G20">
        <f t="shared" si="2"/>
        <v>297.95009062975589</v>
      </c>
      <c r="H20" s="1">
        <v>29</v>
      </c>
      <c r="I20" s="1">
        <v>0</v>
      </c>
      <c r="J20" s="1">
        <v>276.110107421875</v>
      </c>
      <c r="K20" s="1">
        <v>1798.34326171875</v>
      </c>
      <c r="L20" s="1">
        <v>0</v>
      </c>
      <c r="M20" s="1">
        <v>1352.5833740234375</v>
      </c>
      <c r="N20" s="1">
        <v>581.3485107421875</v>
      </c>
      <c r="O20">
        <f t="shared" si="3"/>
        <v>0.84646417994861267</v>
      </c>
      <c r="P20">
        <f t="shared" si="4"/>
        <v>1</v>
      </c>
      <c r="Q20">
        <f t="shared" si="5"/>
        <v>0.57019395483703916</v>
      </c>
      <c r="R20" s="1">
        <v>-1</v>
      </c>
      <c r="S20" s="1">
        <v>0.87</v>
      </c>
      <c r="T20" s="1">
        <v>0.92</v>
      </c>
      <c r="U20" s="1">
        <v>10.133500099182129</v>
      </c>
      <c r="V20">
        <f t="shared" si="6"/>
        <v>0.87506675004959111</v>
      </c>
      <c r="W20">
        <f t="shared" si="7"/>
        <v>4.4087306401496718E-2</v>
      </c>
      <c r="X20">
        <f t="shared" si="8"/>
        <v>0.57019395483703916</v>
      </c>
      <c r="Y20">
        <f t="shared" si="9"/>
        <v>0.24787252644374555</v>
      </c>
      <c r="Z20">
        <f t="shared" si="10"/>
        <v>0.32956185641210489</v>
      </c>
      <c r="AA20" s="1">
        <v>251.07904052734375</v>
      </c>
      <c r="AB20" s="1">
        <v>0.5</v>
      </c>
      <c r="AC20">
        <f t="shared" si="11"/>
        <v>62.638919197794344</v>
      </c>
      <c r="AD20">
        <f t="shared" si="12"/>
        <v>2.501185999385183</v>
      </c>
      <c r="AE20">
        <f t="shared" si="13"/>
        <v>1.5648090930317506</v>
      </c>
      <c r="AF20">
        <f t="shared" si="14"/>
        <v>22.998722076416016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22.939018249511719</v>
      </c>
      <c r="AL20" s="1">
        <v>22.998722076416016</v>
      </c>
      <c r="AM20" s="1">
        <v>23.023431777954102</v>
      </c>
      <c r="AN20" s="1">
        <v>400.0130615234375</v>
      </c>
      <c r="AO20" s="1">
        <v>393.5894775390625</v>
      </c>
      <c r="AP20" s="1">
        <v>10.735025405883789</v>
      </c>
      <c r="AQ20" s="1">
        <v>12.382878303527832</v>
      </c>
      <c r="AR20" s="1">
        <v>38.718330383300781</v>
      </c>
      <c r="AS20" s="1">
        <v>44.661685943603516</v>
      </c>
      <c r="AT20" s="1">
        <v>299.81002807617188</v>
      </c>
      <c r="AU20" s="1">
        <v>250</v>
      </c>
      <c r="AV20" s="1">
        <v>1.8663733005523682</v>
      </c>
      <c r="AW20" s="1">
        <v>101.324951171875</v>
      </c>
      <c r="AX20" s="1">
        <v>1.5714772939682007</v>
      </c>
      <c r="AY20" s="1">
        <v>1.0810751467943192E-2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1.4990501403808594</v>
      </c>
      <c r="BH20">
        <f t="shared" si="18"/>
        <v>2.5011859993851831E-3</v>
      </c>
      <c r="BI20">
        <f t="shared" si="19"/>
        <v>296.14872207641599</v>
      </c>
      <c r="BJ20">
        <f t="shared" si="20"/>
        <v>296.0890182495117</v>
      </c>
      <c r="BK20">
        <f t="shared" si="21"/>
        <v>39.999999105930328</v>
      </c>
      <c r="BL20">
        <f t="shared" si="22"/>
        <v>-0.28395145284792067</v>
      </c>
      <c r="BM20">
        <f t="shared" si="23"/>
        <v>2.8195036325039786</v>
      </c>
      <c r="BN20">
        <f t="shared" si="24"/>
        <v>27.826350764495555</v>
      </c>
      <c r="BO20">
        <f t="shared" si="25"/>
        <v>15.443472460967723</v>
      </c>
      <c r="BP20">
        <f t="shared" si="26"/>
        <v>22.968870162963867</v>
      </c>
      <c r="BQ20">
        <f t="shared" si="27"/>
        <v>2.8144132861625684</v>
      </c>
      <c r="BR20">
        <f t="shared" si="28"/>
        <v>0.15870139472739397</v>
      </c>
      <c r="BS20">
        <f t="shared" si="29"/>
        <v>1.254694539472228</v>
      </c>
      <c r="BT20">
        <f t="shared" si="30"/>
        <v>1.5597187466903404</v>
      </c>
      <c r="BU20">
        <f t="shared" si="31"/>
        <v>9.9432554233955958E-2</v>
      </c>
      <c r="BV20">
        <f t="shared" si="32"/>
        <v>30.189778384715748</v>
      </c>
      <c r="BW20">
        <f t="shared" si="33"/>
        <v>0.75700725662866664</v>
      </c>
      <c r="BX20">
        <f t="shared" si="34"/>
        <v>44.329439567642616</v>
      </c>
      <c r="BY20">
        <f t="shared" si="35"/>
        <v>392.33319356038459</v>
      </c>
      <c r="BZ20">
        <f t="shared" si="36"/>
        <v>9.7677344640438781E-3</v>
      </c>
      <c r="CA20">
        <f t="shared" si="37"/>
        <v>1522.233154296875</v>
      </c>
      <c r="CB20">
        <f t="shared" si="38"/>
        <v>218.76668751239777</v>
      </c>
      <c r="CC20">
        <f t="shared" si="39"/>
        <v>1352.5833740234375</v>
      </c>
      <c r="CD20">
        <f t="shared" si="40"/>
        <v>0.71644590461224056</v>
      </c>
      <c r="CE20">
        <f t="shared" si="41"/>
        <v>0.2928328596950121</v>
      </c>
    </row>
    <row r="21" spans="1:83" x14ac:dyDescent="0.25">
      <c r="A21" s="1">
        <v>9</v>
      </c>
      <c r="B21" s="1" t="s">
        <v>104</v>
      </c>
      <c r="C21" s="1">
        <v>3629.9999986905605</v>
      </c>
      <c r="D21" s="1">
        <v>0</v>
      </c>
      <c r="E21">
        <f t="shared" si="0"/>
        <v>5.7065962331484315</v>
      </c>
      <c r="F21">
        <f t="shared" si="1"/>
        <v>0.14178550076026594</v>
      </c>
      <c r="G21">
        <f t="shared" si="2"/>
        <v>321.10633507656627</v>
      </c>
      <c r="H21" s="1">
        <v>30</v>
      </c>
      <c r="I21" s="1">
        <v>0</v>
      </c>
      <c r="J21" s="1">
        <v>276.110107421875</v>
      </c>
      <c r="K21" s="1">
        <v>1798.34326171875</v>
      </c>
      <c r="L21" s="1">
        <v>0</v>
      </c>
      <c r="M21" s="1">
        <v>1485.8905029296875</v>
      </c>
      <c r="N21" s="1">
        <v>564.64886474609375</v>
      </c>
      <c r="O21">
        <f t="shared" si="3"/>
        <v>0.84646417994861267</v>
      </c>
      <c r="P21">
        <f t="shared" si="4"/>
        <v>1</v>
      </c>
      <c r="Q21">
        <f t="shared" si="5"/>
        <v>0.61999295127548637</v>
      </c>
      <c r="R21" s="1">
        <v>-1</v>
      </c>
      <c r="S21" s="1">
        <v>0.87</v>
      </c>
      <c r="T21" s="1">
        <v>0.92</v>
      </c>
      <c r="U21" s="1">
        <v>9.0945291519165039</v>
      </c>
      <c r="V21">
        <f t="shared" si="6"/>
        <v>0.87454726457595822</v>
      </c>
      <c r="W21">
        <f t="shared" si="7"/>
        <v>5.1124328398650616E-2</v>
      </c>
      <c r="X21">
        <f t="shared" si="8"/>
        <v>0.61999295127548637</v>
      </c>
      <c r="Y21">
        <f t="shared" si="9"/>
        <v>0.17374478245629182</v>
      </c>
      <c r="Z21">
        <f t="shared" si="10"/>
        <v>0.21027980068047303</v>
      </c>
      <c r="AA21" s="1">
        <v>147.75257873535156</v>
      </c>
      <c r="AB21" s="1">
        <v>0.5</v>
      </c>
      <c r="AC21">
        <f t="shared" si="11"/>
        <v>40.056694799628325</v>
      </c>
      <c r="AD21">
        <f t="shared" si="12"/>
        <v>2.2389176822518437</v>
      </c>
      <c r="AE21">
        <f t="shared" si="13"/>
        <v>1.5919777840623366</v>
      </c>
      <c r="AF21">
        <f t="shared" si="14"/>
        <v>22.995853424072266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22.907800674438477</v>
      </c>
      <c r="AL21" s="1">
        <v>22.995853424072266</v>
      </c>
      <c r="AM21" s="1">
        <v>23.022907257080078</v>
      </c>
      <c r="AN21" s="1">
        <v>399.91342163085938</v>
      </c>
      <c r="AO21" s="1">
        <v>395.51605224609375</v>
      </c>
      <c r="AP21" s="1">
        <v>10.634644508361816</v>
      </c>
      <c r="AQ21" s="1">
        <v>12.11005973815918</v>
      </c>
      <c r="AR21" s="1">
        <v>38.428401947021484</v>
      </c>
      <c r="AS21" s="1">
        <v>43.75982666015625</v>
      </c>
      <c r="AT21" s="1">
        <v>299.82125854492188</v>
      </c>
      <c r="AU21" s="1">
        <v>150</v>
      </c>
      <c r="AV21" s="1">
        <v>2.1433372497558594</v>
      </c>
      <c r="AW21" s="1">
        <v>101.32372283935547</v>
      </c>
      <c r="AX21" s="1">
        <v>1.5296545028686523</v>
      </c>
      <c r="AY21" s="1">
        <v>9.3614999204874039E-3</v>
      </c>
      <c r="AZ21" s="1">
        <v>0.66666668653488159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1.4991062927246093</v>
      </c>
      <c r="BH21">
        <f t="shared" si="18"/>
        <v>2.2389176822518436E-3</v>
      </c>
      <c r="BI21">
        <f t="shared" si="19"/>
        <v>296.14585342407224</v>
      </c>
      <c r="BJ21">
        <f t="shared" si="20"/>
        <v>296.05780067443845</v>
      </c>
      <c r="BK21">
        <f t="shared" si="21"/>
        <v>23.999999463558197</v>
      </c>
      <c r="BL21">
        <f t="shared" si="22"/>
        <v>-0.30296052269047058</v>
      </c>
      <c r="BM21">
        <f t="shared" si="23"/>
        <v>2.8190141205396149</v>
      </c>
      <c r="BN21">
        <f t="shared" si="24"/>
        <v>27.821856930869426</v>
      </c>
      <c r="BO21">
        <f t="shared" si="25"/>
        <v>15.711797192710247</v>
      </c>
      <c r="BP21">
        <f t="shared" si="26"/>
        <v>22.951827049255371</v>
      </c>
      <c r="BQ21">
        <f t="shared" si="27"/>
        <v>2.8115107023940289</v>
      </c>
      <c r="BR21">
        <f t="shared" si="28"/>
        <v>0.13965401399857932</v>
      </c>
      <c r="BS21">
        <f t="shared" si="29"/>
        <v>1.2270363364772783</v>
      </c>
      <c r="BT21">
        <f t="shared" si="30"/>
        <v>1.5844743659167506</v>
      </c>
      <c r="BU21">
        <f t="shared" si="31"/>
        <v>8.7472789146026561E-2</v>
      </c>
      <c r="BV21">
        <f t="shared" si="32"/>
        <v>32.535689297259211</v>
      </c>
      <c r="BW21">
        <f t="shared" si="33"/>
        <v>0.81186675800650165</v>
      </c>
      <c r="BX21">
        <f t="shared" si="34"/>
        <v>43.242900682156439</v>
      </c>
      <c r="BY21">
        <f t="shared" si="35"/>
        <v>394.68675865471278</v>
      </c>
      <c r="BZ21">
        <f t="shared" si="36"/>
        <v>6.252294224014983E-3</v>
      </c>
      <c r="CA21">
        <f t="shared" si="37"/>
        <v>1522.233154296875</v>
      </c>
      <c r="CB21">
        <f t="shared" si="38"/>
        <v>131.18208968639374</v>
      </c>
      <c r="CC21">
        <f t="shared" si="39"/>
        <v>1485.8905029296875</v>
      </c>
      <c r="CD21">
        <f t="shared" si="40"/>
        <v>0.76149493048851824</v>
      </c>
      <c r="CE21">
        <f t="shared" si="41"/>
        <v>0.2052594623281514</v>
      </c>
    </row>
    <row r="22" spans="1:83" x14ac:dyDescent="0.25">
      <c r="A22" s="1">
        <v>10</v>
      </c>
      <c r="B22" s="1" t="s">
        <v>105</v>
      </c>
      <c r="C22" s="1">
        <v>3712.9999986905605</v>
      </c>
      <c r="D22" s="1">
        <v>0</v>
      </c>
      <c r="E22">
        <f t="shared" si="0"/>
        <v>3.8167439221390755</v>
      </c>
      <c r="F22">
        <f t="shared" si="1"/>
        <v>0.13027239180808192</v>
      </c>
      <c r="G22">
        <f t="shared" si="2"/>
        <v>339.94350175144467</v>
      </c>
      <c r="H22" s="1">
        <v>31</v>
      </c>
      <c r="I22" s="1">
        <v>0</v>
      </c>
      <c r="J22" s="1">
        <v>276.110107421875</v>
      </c>
      <c r="K22" s="1">
        <v>1798.34326171875</v>
      </c>
      <c r="L22" s="1">
        <v>0</v>
      </c>
      <c r="M22" s="1">
        <v>1544.132080078125</v>
      </c>
      <c r="N22" s="1">
        <v>545.91162109375</v>
      </c>
      <c r="O22">
        <f t="shared" si="3"/>
        <v>0.84646417994861267</v>
      </c>
      <c r="P22">
        <f t="shared" si="4"/>
        <v>1</v>
      </c>
      <c r="Q22">
        <f t="shared" si="5"/>
        <v>0.64646054043114642</v>
      </c>
      <c r="R22" s="1">
        <v>-1</v>
      </c>
      <c r="S22" s="1">
        <v>0.87</v>
      </c>
      <c r="T22" s="1">
        <v>0.92</v>
      </c>
      <c r="U22" s="1">
        <v>7.8194737434387207</v>
      </c>
      <c r="V22">
        <f t="shared" si="6"/>
        <v>0.87390973687171936</v>
      </c>
      <c r="W22">
        <f t="shared" si="7"/>
        <v>5.5117178799051668E-2</v>
      </c>
      <c r="X22">
        <f t="shared" si="8"/>
        <v>0.64646054043114642</v>
      </c>
      <c r="Y22">
        <f t="shared" si="9"/>
        <v>0.14135854208259718</v>
      </c>
      <c r="Z22">
        <f t="shared" si="10"/>
        <v>0.16463046453109326</v>
      </c>
      <c r="AA22" s="1">
        <v>98.206871032714844</v>
      </c>
      <c r="AB22" s="1">
        <v>0.5</v>
      </c>
      <c r="AC22">
        <f t="shared" si="11"/>
        <v>27.740895583246587</v>
      </c>
      <c r="AD22">
        <f t="shared" si="12"/>
        <v>2.0794116917839767</v>
      </c>
      <c r="AE22">
        <f t="shared" si="13"/>
        <v>1.6073645127242511</v>
      </c>
      <c r="AF22">
        <f t="shared" si="14"/>
        <v>22.998516082763672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22.895885467529297</v>
      </c>
      <c r="AL22" s="1">
        <v>22.998516082763672</v>
      </c>
      <c r="AM22" s="1">
        <v>23.027551651000977</v>
      </c>
      <c r="AN22" s="1">
        <v>400.00241088867188</v>
      </c>
      <c r="AO22" s="1">
        <v>396.90573120117188</v>
      </c>
      <c r="AP22" s="1">
        <v>10.592278480529785</v>
      </c>
      <c r="AQ22" s="1">
        <v>11.962838172912598</v>
      </c>
      <c r="AR22" s="1">
        <v>38.302455902099609</v>
      </c>
      <c r="AS22" s="1">
        <v>43.258502960205078</v>
      </c>
      <c r="AT22" s="1">
        <v>299.80978393554688</v>
      </c>
      <c r="AU22" s="1">
        <v>100</v>
      </c>
      <c r="AV22" s="1">
        <v>1.8718702793121338</v>
      </c>
      <c r="AW22" s="1">
        <v>101.32244110107422</v>
      </c>
      <c r="AX22" s="1">
        <v>1.5665289163589478</v>
      </c>
      <c r="AY22" s="1">
        <v>1.2680143117904663E-2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1.4990489196777341</v>
      </c>
      <c r="BH22">
        <f t="shared" si="18"/>
        <v>2.0794116917839767E-3</v>
      </c>
      <c r="BI22">
        <f t="shared" si="19"/>
        <v>296.14851608276365</v>
      </c>
      <c r="BJ22">
        <f t="shared" si="20"/>
        <v>296.04588546752927</v>
      </c>
      <c r="BK22">
        <f t="shared" si="21"/>
        <v>15.999999642372131</v>
      </c>
      <c r="BL22">
        <f t="shared" si="22"/>
        <v>-0.30747653945864578</v>
      </c>
      <c r="BM22">
        <f t="shared" si="23"/>
        <v>2.8194684789008702</v>
      </c>
      <c r="BN22">
        <f t="shared" si="24"/>
        <v>27.826693161570287</v>
      </c>
      <c r="BO22">
        <f t="shared" si="25"/>
        <v>15.863854988657689</v>
      </c>
      <c r="BP22">
        <f t="shared" si="26"/>
        <v>22.947200775146484</v>
      </c>
      <c r="BQ22">
        <f t="shared" si="27"/>
        <v>2.810723261565355</v>
      </c>
      <c r="BR22">
        <f t="shared" si="28"/>
        <v>0.12847080894948726</v>
      </c>
      <c r="BS22">
        <f t="shared" si="29"/>
        <v>1.2121039661766191</v>
      </c>
      <c r="BT22">
        <f t="shared" si="30"/>
        <v>1.5986192953887359</v>
      </c>
      <c r="BU22">
        <f t="shared" si="31"/>
        <v>8.04541960778693E-2</v>
      </c>
      <c r="BV22">
        <f t="shared" si="32"/>
        <v>34.443905433903673</v>
      </c>
      <c r="BW22">
        <f t="shared" si="33"/>
        <v>0.85648423549506303</v>
      </c>
      <c r="BX22">
        <f t="shared" si="34"/>
        <v>42.637708061761856</v>
      </c>
      <c r="BY22">
        <f t="shared" si="35"/>
        <v>396.35107459936324</v>
      </c>
      <c r="BZ22">
        <f t="shared" si="36"/>
        <v>4.105885502219634E-3</v>
      </c>
      <c r="CA22">
        <f t="shared" si="37"/>
        <v>1522.233154296875</v>
      </c>
      <c r="CB22">
        <f t="shared" si="38"/>
        <v>87.390973687171936</v>
      </c>
      <c r="CC22">
        <f t="shared" si="39"/>
        <v>1544.132080078125</v>
      </c>
      <c r="CD22">
        <f t="shared" si="40"/>
        <v>0.78722646808186192</v>
      </c>
      <c r="CE22">
        <f t="shared" si="41"/>
        <v>0.16699884700517251</v>
      </c>
    </row>
    <row r="23" spans="1:83" x14ac:dyDescent="0.25">
      <c r="A23" s="1">
        <v>11</v>
      </c>
      <c r="B23" s="1" t="s">
        <v>106</v>
      </c>
      <c r="C23" s="1">
        <v>3855.4999987250194</v>
      </c>
      <c r="D23" s="1">
        <v>0</v>
      </c>
      <c r="E23">
        <f t="shared" si="0"/>
        <v>1.8487749023860161</v>
      </c>
      <c r="F23">
        <f t="shared" si="1"/>
        <v>0.10940392581221681</v>
      </c>
      <c r="G23">
        <f t="shared" si="2"/>
        <v>360.98708758890808</v>
      </c>
      <c r="H23" s="1">
        <v>32</v>
      </c>
      <c r="I23" s="1">
        <v>0</v>
      </c>
      <c r="J23" s="1">
        <v>276.110107421875</v>
      </c>
      <c r="K23" s="1">
        <v>1798.34326171875</v>
      </c>
      <c r="L23" s="1">
        <v>0</v>
      </c>
      <c r="M23" s="1">
        <v>1644.990966796875</v>
      </c>
      <c r="N23" s="1">
        <v>531.337890625</v>
      </c>
      <c r="O23">
        <f t="shared" si="3"/>
        <v>0.84646417994861267</v>
      </c>
      <c r="P23">
        <f t="shared" si="4"/>
        <v>1</v>
      </c>
      <c r="Q23">
        <f t="shared" si="5"/>
        <v>0.67699646906899391</v>
      </c>
      <c r="R23" s="1">
        <v>-1</v>
      </c>
      <c r="S23" s="1">
        <v>0.87</v>
      </c>
      <c r="T23" s="1">
        <v>0.92</v>
      </c>
      <c r="U23" s="1">
        <v>7.3489532470703125</v>
      </c>
      <c r="V23">
        <f t="shared" si="6"/>
        <v>0.87367447662353515</v>
      </c>
      <c r="W23">
        <f t="shared" si="7"/>
        <v>6.5213646011397647E-2</v>
      </c>
      <c r="X23">
        <f t="shared" si="8"/>
        <v>0.67699646906899391</v>
      </c>
      <c r="Y23">
        <f t="shared" si="9"/>
        <v>8.5274206646905645E-2</v>
      </c>
      <c r="Z23">
        <f t="shared" si="10"/>
        <v>9.3223791508401085E-2</v>
      </c>
      <c r="AA23" s="1">
        <v>46.957447052001953</v>
      </c>
      <c r="AB23" s="1">
        <v>0.5</v>
      </c>
      <c r="AC23">
        <f t="shared" si="11"/>
        <v>13.887067098479296</v>
      </c>
      <c r="AD23">
        <f t="shared" si="12"/>
        <v>1.7754622825304796</v>
      </c>
      <c r="AE23">
        <f t="shared" si="13"/>
        <v>1.6307322811106519</v>
      </c>
      <c r="AF23">
        <f t="shared" si="14"/>
        <v>23.001018524169922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22.93609619140625</v>
      </c>
      <c r="AL23" s="1">
        <v>23.001018524169922</v>
      </c>
      <c r="AM23" s="1">
        <v>23.024797439575195</v>
      </c>
      <c r="AN23" s="1">
        <v>399.958740234375</v>
      </c>
      <c r="AO23" s="1">
        <v>398.25399780273438</v>
      </c>
      <c r="AP23" s="1">
        <v>10.566319465637207</v>
      </c>
      <c r="AQ23" s="1">
        <v>11.736642837524414</v>
      </c>
      <c r="AR23" s="1">
        <v>38.114944458007813</v>
      </c>
      <c r="AS23" s="1">
        <v>42.3365478515625</v>
      </c>
      <c r="AT23" s="1">
        <v>299.8529052734375</v>
      </c>
      <c r="AU23" s="1">
        <v>50</v>
      </c>
      <c r="AV23" s="1">
        <v>1.7214509248733521</v>
      </c>
      <c r="AW23" s="1">
        <v>101.32056427001953</v>
      </c>
      <c r="AX23" s="1">
        <v>1.5294592380523682</v>
      </c>
      <c r="AY23" s="1">
        <v>1.1896079406142235E-2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1.4992645263671875</v>
      </c>
      <c r="BH23">
        <f t="shared" si="18"/>
        <v>1.7754622825304795E-3</v>
      </c>
      <c r="BI23">
        <f t="shared" si="19"/>
        <v>296.1510185241699</v>
      </c>
      <c r="BJ23">
        <f t="shared" si="20"/>
        <v>296.08609619140623</v>
      </c>
      <c r="BK23">
        <f t="shared" si="21"/>
        <v>7.9999998211860657</v>
      </c>
      <c r="BL23">
        <f t="shared" si="22"/>
        <v>-0.28416709581959554</v>
      </c>
      <c r="BM23">
        <f t="shared" si="23"/>
        <v>2.8198955560443086</v>
      </c>
      <c r="BN23">
        <f t="shared" si="24"/>
        <v>27.831423722920459</v>
      </c>
      <c r="BO23">
        <f t="shared" si="25"/>
        <v>16.094780885396045</v>
      </c>
      <c r="BP23">
        <f t="shared" si="26"/>
        <v>22.968557357788086</v>
      </c>
      <c r="BQ23">
        <f t="shared" si="27"/>
        <v>2.8143599892372011</v>
      </c>
      <c r="BR23">
        <f t="shared" si="28"/>
        <v>0.10813048590330605</v>
      </c>
      <c r="BS23">
        <f t="shared" si="29"/>
        <v>1.1891632749336567</v>
      </c>
      <c r="BT23">
        <f t="shared" si="30"/>
        <v>1.6251967143035444</v>
      </c>
      <c r="BU23">
        <f t="shared" si="31"/>
        <v>6.7694822112733824E-2</v>
      </c>
      <c r="BV23">
        <f t="shared" si="32"/>
        <v>36.575415408699136</v>
      </c>
      <c r="BW23">
        <f t="shared" si="33"/>
        <v>0.90642426587193847</v>
      </c>
      <c r="BX23">
        <f t="shared" si="34"/>
        <v>41.689989314268203</v>
      </c>
      <c r="BY23">
        <f t="shared" si="35"/>
        <v>397.98533026155656</v>
      </c>
      <c r="BZ23">
        <f t="shared" si="36"/>
        <v>1.9366393699563292E-3</v>
      </c>
      <c r="CA23">
        <f t="shared" si="37"/>
        <v>1522.233154296875</v>
      </c>
      <c r="CB23">
        <f t="shared" si="38"/>
        <v>43.683723831176756</v>
      </c>
      <c r="CC23">
        <f t="shared" si="39"/>
        <v>1644.990966796875</v>
      </c>
      <c r="CD23">
        <f t="shared" si="40"/>
        <v>0.81355003873773479</v>
      </c>
      <c r="CE23">
        <f t="shared" si="41"/>
        <v>0.10074166003348481</v>
      </c>
    </row>
    <row r="24" spans="1:83" x14ac:dyDescent="0.25">
      <c r="A24" s="1">
        <v>12</v>
      </c>
      <c r="B24" s="1" t="s">
        <v>107</v>
      </c>
      <c r="C24" s="1">
        <v>3938.4999987250194</v>
      </c>
      <c r="D24" s="1">
        <v>0</v>
      </c>
      <c r="E24">
        <f t="shared" si="0"/>
        <v>-0.90348158946141477</v>
      </c>
      <c r="F24">
        <f t="shared" si="1"/>
        <v>0.10020614602965558</v>
      </c>
      <c r="G24">
        <f t="shared" si="2"/>
        <v>403.97789670700047</v>
      </c>
      <c r="H24" s="1">
        <v>33</v>
      </c>
      <c r="I24" s="1">
        <v>0</v>
      </c>
      <c r="J24" s="1">
        <v>276.110107421875</v>
      </c>
      <c r="K24" s="1">
        <v>1798.34326171875</v>
      </c>
      <c r="L24" s="1">
        <v>0</v>
      </c>
      <c r="M24" s="1">
        <v>1694.890380859375</v>
      </c>
      <c r="N24" s="1">
        <v>482.04302978515625</v>
      </c>
      <c r="O24">
        <f t="shared" si="3"/>
        <v>0.84646417994861267</v>
      </c>
      <c r="P24">
        <f t="shared" si="4"/>
        <v>1</v>
      </c>
      <c r="Q24">
        <f t="shared" si="5"/>
        <v>0.71559043863312166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0.71559043863312166</v>
      </c>
      <c r="Y24">
        <f t="shared" si="9"/>
        <v>5.7526770923867369E-2</v>
      </c>
      <c r="Z24">
        <f t="shared" si="10"/>
        <v>6.1038095458964367E-2</v>
      </c>
      <c r="AA24" s="1">
        <v>5.2982635796070099E-2</v>
      </c>
      <c r="AB24" s="1">
        <v>0.5</v>
      </c>
      <c r="AC24">
        <f t="shared" si="11"/>
        <v>1.6492532401323201E-2</v>
      </c>
      <c r="AD24">
        <f t="shared" si="12"/>
        <v>1.6366664886011668</v>
      </c>
      <c r="AE24">
        <f t="shared" si="13"/>
        <v>1.6395987858888634</v>
      </c>
      <c r="AF24">
        <f t="shared" si="14"/>
        <v>23.005350112915039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22.970697402954102</v>
      </c>
      <c r="AL24" s="1">
        <v>23.005350112915039</v>
      </c>
      <c r="AM24" s="1">
        <v>23.023431777954102</v>
      </c>
      <c r="AN24" s="1">
        <v>399.85513305664063</v>
      </c>
      <c r="AO24" s="1">
        <v>400.02108764648438</v>
      </c>
      <c r="AP24" s="1">
        <v>10.577996253967285</v>
      </c>
      <c r="AQ24" s="1">
        <v>11.657044410705566</v>
      </c>
      <c r="AR24" s="1">
        <v>38.075202941894531</v>
      </c>
      <c r="AS24" s="1">
        <v>41.959205627441406</v>
      </c>
      <c r="AT24" s="1">
        <v>299.81753540039063</v>
      </c>
      <c r="AU24" s="1">
        <v>0</v>
      </c>
      <c r="AV24" s="1">
        <v>1.9121978282928467</v>
      </c>
      <c r="AW24" s="1">
        <v>101.31523132324219</v>
      </c>
      <c r="AX24" s="1">
        <v>1.5665594339370728</v>
      </c>
      <c r="AY24" s="1">
        <v>1.4979690313339233E-2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1.499087677001953</v>
      </c>
      <c r="BH24">
        <f t="shared" si="18"/>
        <v>1.6366664886011668E-3</v>
      </c>
      <c r="BI24">
        <f t="shared" si="19"/>
        <v>296.15535011291502</v>
      </c>
      <c r="BJ24">
        <f t="shared" si="20"/>
        <v>296.12069740295408</v>
      </c>
      <c r="BK24">
        <f t="shared" si="21"/>
        <v>0</v>
      </c>
      <c r="BL24">
        <f t="shared" si="22"/>
        <v>-0.2903300135922417</v>
      </c>
      <c r="BM24">
        <f t="shared" si="23"/>
        <v>2.8206349369048054</v>
      </c>
      <c r="BN24">
        <f t="shared" si="24"/>
        <v>27.840186515546538</v>
      </c>
      <c r="BO24">
        <f t="shared" si="25"/>
        <v>16.183142104840972</v>
      </c>
      <c r="BP24">
        <f t="shared" si="26"/>
        <v>22.98802375793457</v>
      </c>
      <c r="BQ24">
        <f t="shared" si="27"/>
        <v>2.8176784306887468</v>
      </c>
      <c r="BR24">
        <f t="shared" si="28"/>
        <v>9.9136779562510255E-2</v>
      </c>
      <c r="BS24">
        <f t="shared" si="29"/>
        <v>1.1810361510159419</v>
      </c>
      <c r="BT24">
        <f t="shared" si="30"/>
        <v>1.6366422796728048</v>
      </c>
      <c r="BU24">
        <f t="shared" si="31"/>
        <v>6.2055683866895105E-2</v>
      </c>
      <c r="BV24">
        <f t="shared" si="32"/>
        <v>40.929114054346591</v>
      </c>
      <c r="BW24">
        <f t="shared" si="33"/>
        <v>1.00989150118009</v>
      </c>
      <c r="BX24">
        <f t="shared" si="34"/>
        <v>41.333025710728208</v>
      </c>
      <c r="BY24">
        <f t="shared" si="35"/>
        <v>400.15238333685033</v>
      </c>
      <c r="BZ24">
        <f t="shared" si="36"/>
        <v>-9.3323517043611328E-4</v>
      </c>
      <c r="CA24">
        <f t="shared" si="37"/>
        <v>1522.233154296875</v>
      </c>
      <c r="CB24">
        <f t="shared" si="38"/>
        <v>0</v>
      </c>
      <c r="CC24">
        <f t="shared" si="39"/>
        <v>1694.890380859375</v>
      </c>
      <c r="CD24">
        <f t="shared" si="40"/>
        <v>0.85485213868646803</v>
      </c>
      <c r="CE24">
        <f t="shared" si="41"/>
        <v>6.7961258475650696E-2</v>
      </c>
    </row>
    <row r="25" spans="1:83" x14ac:dyDescent="0.25">
      <c r="A25" s="1">
        <v>13</v>
      </c>
      <c r="B25" s="1" t="s">
        <v>108</v>
      </c>
      <c r="C25" s="1">
        <v>5615.4999987939373</v>
      </c>
      <c r="D25" s="1">
        <v>0</v>
      </c>
      <c r="E25">
        <f t="shared" si="0"/>
        <v>-1.0863023551134019</v>
      </c>
      <c r="F25">
        <f t="shared" si="1"/>
        <v>4.0701039561728401E-2</v>
      </c>
      <c r="G25">
        <f t="shared" si="2"/>
        <v>432.06328479006868</v>
      </c>
      <c r="H25" s="1">
        <v>33</v>
      </c>
      <c r="I25" s="1">
        <v>0</v>
      </c>
      <c r="J25" s="1">
        <v>276.110107421875</v>
      </c>
      <c r="K25" s="1">
        <v>1798.34326171875</v>
      </c>
      <c r="L25" s="1">
        <v>0</v>
      </c>
      <c r="M25" s="1">
        <v>1694.890380859375</v>
      </c>
      <c r="N25" s="1">
        <v>482.04302978515625</v>
      </c>
      <c r="O25">
        <f t="shared" si="3"/>
        <v>0.84646417994861267</v>
      </c>
      <c r="P25">
        <f t="shared" si="4"/>
        <v>1</v>
      </c>
      <c r="Q25">
        <f t="shared" si="5"/>
        <v>0.71559043863312166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0.71559043863312166</v>
      </c>
      <c r="Y25">
        <f t="shared" si="9"/>
        <v>5.7526770923867369E-2</v>
      </c>
      <c r="Z25">
        <f>($K$25-M25)/M25</f>
        <v>6.1038095458964367E-2</v>
      </c>
      <c r="AA25" s="1">
        <v>5.2982635796070099E-2</v>
      </c>
      <c r="AB25" s="1">
        <v>0.5</v>
      </c>
      <c r="AC25">
        <f t="shared" si="11"/>
        <v>1.6492532401323201E-2</v>
      </c>
      <c r="AD25">
        <f t="shared" si="12"/>
        <v>0.69552152204308293</v>
      </c>
      <c r="AE25">
        <f t="shared" si="13"/>
        <v>1.7051797428630822</v>
      </c>
      <c r="AF25">
        <f t="shared" si="14"/>
        <v>23.001508712768555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22.934171676635742</v>
      </c>
      <c r="AL25" s="1">
        <v>23.001508712768555</v>
      </c>
      <c r="AM25" s="1">
        <v>23.023399353027344</v>
      </c>
      <c r="AN25" s="1">
        <v>400.08706665039063</v>
      </c>
      <c r="AO25" s="1">
        <v>400.62567138671875</v>
      </c>
      <c r="AP25" s="1">
        <v>10.544356346130371</v>
      </c>
      <c r="AQ25" s="1">
        <v>11.003076553344727</v>
      </c>
      <c r="AR25" s="1">
        <v>38.038837432861328</v>
      </c>
      <c r="AS25" s="1">
        <v>39.693675994873047</v>
      </c>
      <c r="AT25" s="1">
        <v>299.90771484375</v>
      </c>
      <c r="AU25" s="1">
        <v>0</v>
      </c>
      <c r="AV25" s="1">
        <v>0.83727335929870605</v>
      </c>
      <c r="AW25" s="1">
        <v>101.31707000732422</v>
      </c>
      <c r="AX25" s="1">
        <v>1.5600165128707886</v>
      </c>
      <c r="AY25" s="1">
        <v>1.5838379040360451E-2</v>
      </c>
      <c r="AZ25" s="1">
        <v>1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1.4995385742187499</v>
      </c>
      <c r="BH25">
        <f t="shared" si="18"/>
        <v>6.9552152204308297E-4</v>
      </c>
      <c r="BI25">
        <f t="shared" si="19"/>
        <v>296.15150871276853</v>
      </c>
      <c r="BJ25">
        <f t="shared" si="20"/>
        <v>296.08417167663572</v>
      </c>
      <c r="BK25">
        <f t="shared" si="21"/>
        <v>0</v>
      </c>
      <c r="BL25">
        <f t="shared" si="22"/>
        <v>-0.12573461362830382</v>
      </c>
      <c r="BM25">
        <f t="shared" si="23"/>
        <v>2.8199792203142575</v>
      </c>
      <c r="BN25">
        <f t="shared" si="24"/>
        <v>27.833209350708632</v>
      </c>
      <c r="BO25">
        <f t="shared" si="25"/>
        <v>16.830132797363905</v>
      </c>
      <c r="BP25">
        <f t="shared" si="26"/>
        <v>22.967840194702148</v>
      </c>
      <c r="BQ25">
        <f t="shared" si="27"/>
        <v>2.8142377996191246</v>
      </c>
      <c r="BR25">
        <f t="shared" si="28"/>
        <v>4.0523494015963023E-2</v>
      </c>
      <c r="BS25">
        <f t="shared" si="29"/>
        <v>1.1147994774511754</v>
      </c>
      <c r="BT25">
        <f t="shared" si="30"/>
        <v>1.6994383221679492</v>
      </c>
      <c r="BU25">
        <f t="shared" si="31"/>
        <v>2.5343075499943427E-2</v>
      </c>
      <c r="BV25">
        <f t="shared" si="32"/>
        <v>43.775386072669846</v>
      </c>
      <c r="BW25">
        <f t="shared" si="33"/>
        <v>1.0784712904056606</v>
      </c>
      <c r="BX25">
        <f t="shared" si="34"/>
        <v>38.603758576028355</v>
      </c>
      <c r="BY25">
        <f t="shared" si="35"/>
        <v>400.78353494401136</v>
      </c>
      <c r="BZ25">
        <f t="shared" si="36"/>
        <v>-1.0463342478185156E-3</v>
      </c>
      <c r="CA25">
        <f t="shared" si="37"/>
        <v>1522.233154296875</v>
      </c>
      <c r="CB25">
        <f t="shared" si="38"/>
        <v>0</v>
      </c>
      <c r="CC25">
        <f t="shared" si="39"/>
        <v>1694.890380859375</v>
      </c>
      <c r="CD25">
        <f t="shared" si="40"/>
        <v>0.85485213868646803</v>
      </c>
      <c r="CE25">
        <f t="shared" si="41"/>
        <v>6.7961258475650696E-2</v>
      </c>
    </row>
    <row r="26" spans="1:83" x14ac:dyDescent="0.25">
      <c r="A26" s="1"/>
      <c r="B26" s="1"/>
    </row>
    <row r="27" spans="1:83" x14ac:dyDescent="0.25">
      <c r="A27" s="1"/>
      <c r="B27" s="1"/>
    </row>
    <row r="28" spans="1:83" x14ac:dyDescent="0.25">
      <c r="A28" s="1"/>
      <c r="B28" s="1"/>
    </row>
    <row r="29" spans="1:83" x14ac:dyDescent="0.25">
      <c r="A29" s="1"/>
      <c r="B29" s="1"/>
    </row>
    <row r="30" spans="1:83" x14ac:dyDescent="0.25">
      <c r="A30" s="1"/>
      <c r="B30" s="1"/>
    </row>
    <row r="31" spans="1:83" x14ac:dyDescent="0.25">
      <c r="A31" s="1"/>
      <c r="B31" s="1"/>
    </row>
    <row r="32" spans="1:83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1"/>
      <c r="B93" s="1"/>
    </row>
  </sheetData>
  <sortState ref="A13:CE93">
    <sortCondition ref="A1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2020_07_02_1500_5_basil_14_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2020-02-10T10:24:54Z</dcterms:created>
  <dcterms:modified xsi:type="dcterms:W3CDTF">2020-02-13T09:41:51Z</dcterms:modified>
</cp:coreProperties>
</file>